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705" tabRatio="530" firstSheet="1" activeTab="2"/>
  </bookViews>
  <sheets>
    <sheet name="0503323 (1-3. Печать)" sheetId="1" r:id="rId1"/>
    <sheet name="0503323 (1-3. Сокращенный)" sheetId="2" r:id="rId2"/>
    <sheet name="0503323 (4. Выбытия)" sheetId="3" r:id="rId3"/>
  </sheets>
  <externalReferences>
    <externalReference r:id="rId4"/>
  </externalReferences>
  <definedNames>
    <definedName name="ScriptStr" localSheetId="1">#REF!</definedName>
    <definedName name="ScriptStr" localSheetId="2">#REF!</definedName>
    <definedName name="ScriptStr">#REF!</definedName>
    <definedName name="txt_fileName" localSheetId="1">#REF!</definedName>
    <definedName name="txt_fileName" localSheetId="2">#REF!</definedName>
    <definedName name="txt_fileName">#REF!</definedName>
    <definedName name="МФБухгалтер" localSheetId="1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24519" fullPrecision="0"/>
</workbook>
</file>

<file path=xl/calcChain.xml><?xml version="1.0" encoding="utf-8"?>
<calcChain xmlns="http://schemas.openxmlformats.org/spreadsheetml/2006/main">
  <c r="V181" i="3"/>
  <c r="J181"/>
  <c r="H181"/>
  <c r="V180"/>
  <c r="J180"/>
  <c r="H180" s="1"/>
  <c r="V179"/>
  <c r="J179"/>
  <c r="H179"/>
  <c r="V178"/>
  <c r="J178"/>
  <c r="H178" s="1"/>
  <c r="V177"/>
  <c r="J177"/>
  <c r="H177"/>
  <c r="V176"/>
  <c r="J176"/>
  <c r="H176" s="1"/>
  <c r="V175"/>
  <c r="J175"/>
  <c r="H175"/>
  <c r="V174"/>
  <c r="J174"/>
  <c r="H174" s="1"/>
  <c r="V173"/>
  <c r="J173"/>
  <c r="H173"/>
  <c r="V172"/>
  <c r="J172"/>
  <c r="H172" s="1"/>
  <c r="V171"/>
  <c r="J171"/>
  <c r="H171"/>
  <c r="V170"/>
  <c r="J170"/>
  <c r="H170" s="1"/>
  <c r="V169"/>
  <c r="J169"/>
  <c r="H169"/>
  <c r="V168"/>
  <c r="J168"/>
  <c r="H168" s="1"/>
  <c r="V167"/>
  <c r="J167"/>
  <c r="H167"/>
  <c r="V166"/>
  <c r="J166"/>
  <c r="H166" s="1"/>
  <c r="V165"/>
  <c r="J165"/>
  <c r="H165"/>
  <c r="V164"/>
  <c r="J164"/>
  <c r="H164" s="1"/>
  <c r="V163"/>
  <c r="J163"/>
  <c r="H163"/>
  <c r="V162"/>
  <c r="J162"/>
  <c r="H162" s="1"/>
  <c r="V161"/>
  <c r="J161"/>
  <c r="H161"/>
  <c r="V160"/>
  <c r="J160"/>
  <c r="H160" s="1"/>
  <c r="V159"/>
  <c r="J159"/>
  <c r="H159"/>
  <c r="V158"/>
  <c r="J158"/>
  <c r="H158" s="1"/>
  <c r="V157"/>
  <c r="J157"/>
  <c r="H157"/>
  <c r="V156"/>
  <c r="J156"/>
  <c r="H156" s="1"/>
  <c r="V155"/>
  <c r="J155"/>
  <c r="H155"/>
  <c r="V154"/>
  <c r="J154"/>
  <c r="H154" s="1"/>
  <c r="V153"/>
  <c r="J153"/>
  <c r="H153"/>
  <c r="V152"/>
  <c r="J152"/>
  <c r="H152" s="1"/>
  <c r="V151"/>
  <c r="J151"/>
  <c r="H151"/>
  <c r="V150"/>
  <c r="J150"/>
  <c r="H150" s="1"/>
  <c r="V149"/>
  <c r="J149"/>
  <c r="H149"/>
  <c r="V148"/>
  <c r="J148"/>
  <c r="H148" s="1"/>
  <c r="V147"/>
  <c r="J147"/>
  <c r="H147"/>
  <c r="V146"/>
  <c r="J146"/>
  <c r="H146" s="1"/>
  <c r="V145"/>
  <c r="J145"/>
  <c r="H145"/>
  <c r="V144"/>
  <c r="J144"/>
  <c r="H144" s="1"/>
  <c r="V143"/>
  <c r="J143"/>
  <c r="H143"/>
  <c r="V142"/>
  <c r="J142"/>
  <c r="H142" s="1"/>
  <c r="V141"/>
  <c r="J141"/>
  <c r="H141"/>
  <c r="V140"/>
  <c r="J140"/>
  <c r="H140" s="1"/>
  <c r="V139"/>
  <c r="J139"/>
  <c r="H139"/>
  <c r="V138"/>
  <c r="J138"/>
  <c r="H138" s="1"/>
  <c r="V137"/>
  <c r="J137"/>
  <c r="H137"/>
  <c r="V136"/>
  <c r="J136"/>
  <c r="H136" s="1"/>
  <c r="V135"/>
  <c r="J135"/>
  <c r="H135"/>
  <c r="V134"/>
  <c r="J134"/>
  <c r="H134" s="1"/>
  <c r="V133"/>
  <c r="J133"/>
  <c r="H133"/>
  <c r="V132"/>
  <c r="J132"/>
  <c r="H132" s="1"/>
  <c r="V131"/>
  <c r="J131"/>
  <c r="H131"/>
  <c r="V130"/>
  <c r="J130"/>
  <c r="H130" s="1"/>
  <c r="V129"/>
  <c r="J129"/>
  <c r="H129"/>
  <c r="V128"/>
  <c r="J128"/>
  <c r="H128" s="1"/>
  <c r="V127"/>
  <c r="J127"/>
  <c r="H127"/>
  <c r="V126"/>
  <c r="J126"/>
  <c r="H126" s="1"/>
  <c r="V125"/>
  <c r="J125"/>
  <c r="H125"/>
  <c r="V124"/>
  <c r="J124"/>
  <c r="H124" s="1"/>
  <c r="V123"/>
  <c r="J123"/>
  <c r="H123"/>
  <c r="V122"/>
  <c r="J122"/>
  <c r="H122" s="1"/>
  <c r="V121"/>
  <c r="J121"/>
  <c r="H121"/>
  <c r="V120"/>
  <c r="J120"/>
  <c r="H120" s="1"/>
  <c r="V119"/>
  <c r="J119"/>
  <c r="H119"/>
  <c r="V118"/>
  <c r="J118"/>
  <c r="H118" s="1"/>
  <c r="V117"/>
  <c r="J117"/>
  <c r="H117"/>
  <c r="V116"/>
  <c r="J116"/>
  <c r="H116" s="1"/>
  <c r="V115"/>
  <c r="J115"/>
  <c r="H115"/>
  <c r="V114"/>
  <c r="J114"/>
  <c r="H114" s="1"/>
  <c r="V113"/>
  <c r="J113"/>
  <c r="H113"/>
  <c r="V112"/>
  <c r="J112"/>
  <c r="H112" s="1"/>
  <c r="V111"/>
  <c r="J111"/>
  <c r="H111"/>
  <c r="V110"/>
  <c r="J110"/>
  <c r="H110"/>
  <c r="V109"/>
  <c r="J109"/>
  <c r="H109"/>
  <c r="V108"/>
  <c r="J108"/>
  <c r="H108" s="1"/>
  <c r="V107"/>
  <c r="J107"/>
  <c r="H107"/>
  <c r="V106"/>
  <c r="J106"/>
  <c r="H106"/>
  <c r="V105"/>
  <c r="J105"/>
  <c r="H105"/>
  <c r="V104"/>
  <c r="J104"/>
  <c r="H104" s="1"/>
  <c r="V103"/>
  <c r="J103"/>
  <c r="H103"/>
  <c r="V102"/>
  <c r="J102"/>
  <c r="H102"/>
  <c r="V101"/>
  <c r="J101"/>
  <c r="H101"/>
  <c r="V100"/>
  <c r="J100"/>
  <c r="H100" s="1"/>
  <c r="V99"/>
  <c r="J99"/>
  <c r="H99"/>
  <c r="V98"/>
  <c r="J98"/>
  <c r="H98"/>
  <c r="V97"/>
  <c r="J97"/>
  <c r="H97"/>
  <c r="V96"/>
  <c r="J96"/>
  <c r="H96" s="1"/>
  <c r="V95"/>
  <c r="J95"/>
  <c r="H95"/>
  <c r="V94"/>
  <c r="J94"/>
  <c r="H94"/>
  <c r="V93"/>
  <c r="J93"/>
  <c r="H93"/>
  <c r="V92"/>
  <c r="J92"/>
  <c r="H92" s="1"/>
  <c r="V91"/>
  <c r="J91"/>
  <c r="H91"/>
  <c r="V90"/>
  <c r="J90"/>
  <c r="H90"/>
  <c r="V89"/>
  <c r="J89"/>
  <c r="H89" s="1"/>
  <c r="V88"/>
  <c r="J88"/>
  <c r="H88"/>
  <c r="V87"/>
  <c r="J87"/>
  <c r="H87"/>
  <c r="V86"/>
  <c r="J86"/>
  <c r="H86"/>
  <c r="V85"/>
  <c r="J85"/>
  <c r="H85" s="1"/>
  <c r="V84"/>
  <c r="J84"/>
  <c r="H84"/>
  <c r="V83"/>
  <c r="J83"/>
  <c r="H83"/>
  <c r="V82"/>
  <c r="J82"/>
  <c r="H82"/>
  <c r="V81"/>
  <c r="J81"/>
  <c r="H81" s="1"/>
  <c r="V80"/>
  <c r="J80"/>
  <c r="H80"/>
  <c r="V79"/>
  <c r="J79"/>
  <c r="H79"/>
  <c r="V78"/>
  <c r="J78"/>
  <c r="H78"/>
  <c r="V77"/>
  <c r="J77"/>
  <c r="H77" s="1"/>
  <c r="V76"/>
  <c r="J76"/>
  <c r="H76"/>
  <c r="V75"/>
  <c r="J75"/>
  <c r="H75"/>
  <c r="V74"/>
  <c r="J74"/>
  <c r="H74"/>
  <c r="V73"/>
  <c r="J73"/>
  <c r="H73" s="1"/>
  <c r="V72"/>
  <c r="J72"/>
  <c r="H72"/>
  <c r="V71"/>
  <c r="J71"/>
  <c r="H71"/>
  <c r="V70"/>
  <c r="J70"/>
  <c r="H70"/>
  <c r="V69"/>
  <c r="J69"/>
  <c r="H69" s="1"/>
  <c r="V68"/>
  <c r="J68"/>
  <c r="H68"/>
  <c r="V67"/>
  <c r="J67"/>
  <c r="H67"/>
  <c r="V66"/>
  <c r="J66"/>
  <c r="H66"/>
  <c r="V65"/>
  <c r="J65"/>
  <c r="H65" s="1"/>
  <c r="V64"/>
  <c r="J64"/>
  <c r="H64"/>
  <c r="V63"/>
  <c r="J63"/>
  <c r="H63"/>
  <c r="V62"/>
  <c r="J62"/>
  <c r="H62"/>
  <c r="V61"/>
  <c r="J61"/>
  <c r="H61" s="1"/>
  <c r="V60"/>
  <c r="J60"/>
  <c r="H60"/>
  <c r="V59"/>
  <c r="J59"/>
  <c r="H59"/>
  <c r="V58"/>
  <c r="J58"/>
  <c r="H58"/>
  <c r="V57"/>
  <c r="J57"/>
  <c r="H57" s="1"/>
  <c r="V56"/>
  <c r="J56"/>
  <c r="H56"/>
  <c r="V55"/>
  <c r="J55"/>
  <c r="H55"/>
  <c r="V54"/>
  <c r="J54"/>
  <c r="H54"/>
  <c r="V53"/>
  <c r="J53"/>
  <c r="H53" s="1"/>
  <c r="V52"/>
  <c r="J52"/>
  <c r="H52"/>
  <c r="V51"/>
  <c r="J51"/>
  <c r="H51"/>
  <c r="V50"/>
  <c r="J50"/>
  <c r="H50"/>
  <c r="V49"/>
  <c r="J49"/>
  <c r="H49" s="1"/>
  <c r="V48"/>
  <c r="J48"/>
  <c r="H48"/>
  <c r="V47"/>
  <c r="J47"/>
  <c r="H47"/>
  <c r="V46"/>
  <c r="J46"/>
  <c r="H46"/>
  <c r="V45"/>
  <c r="J45"/>
  <c r="H45" s="1"/>
  <c r="V44"/>
  <c r="J44"/>
  <c r="H44"/>
  <c r="V43"/>
  <c r="J43"/>
  <c r="H43" s="1"/>
  <c r="V42"/>
  <c r="J42"/>
  <c r="H42"/>
  <c r="V41"/>
  <c r="J41"/>
  <c r="H41" s="1"/>
  <c r="V40"/>
  <c r="J40"/>
  <c r="H40"/>
  <c r="V39"/>
  <c r="J39"/>
  <c r="H39" s="1"/>
  <c r="V38"/>
  <c r="J38"/>
  <c r="H38"/>
  <c r="V37"/>
  <c r="J37"/>
  <c r="H37" s="1"/>
  <c r="V36"/>
  <c r="J36"/>
  <c r="H36"/>
  <c r="V35"/>
  <c r="J35"/>
  <c r="H35" s="1"/>
  <c r="V34"/>
  <c r="J34"/>
  <c r="H34"/>
  <c r="V33"/>
  <c r="J33"/>
  <c r="H33" s="1"/>
  <c r="V32"/>
  <c r="J32"/>
  <c r="H32"/>
  <c r="V31"/>
  <c r="J31"/>
  <c r="H31" s="1"/>
  <c r="V30"/>
  <c r="J30"/>
  <c r="H30"/>
  <c r="V29"/>
  <c r="J29"/>
  <c r="H29" s="1"/>
  <c r="V28"/>
  <c r="J28"/>
  <c r="H28"/>
  <c r="V27"/>
  <c r="J27"/>
  <c r="H27" s="1"/>
  <c r="V26"/>
  <c r="J26"/>
  <c r="H26"/>
  <c r="V25"/>
  <c r="J25"/>
  <c r="H25" s="1"/>
  <c r="V24"/>
  <c r="J24"/>
  <c r="H24"/>
  <c r="V23"/>
  <c r="J23"/>
  <c r="H23" s="1"/>
  <c r="V22"/>
  <c r="J22"/>
  <c r="H22"/>
  <c r="V21"/>
  <c r="J21"/>
  <c r="H21" s="1"/>
  <c r="V20"/>
  <c r="J20"/>
  <c r="H20"/>
  <c r="V19"/>
  <c r="J19"/>
  <c r="H19" s="1"/>
  <c r="V18"/>
  <c r="J18"/>
  <c r="H18"/>
  <c r="V17"/>
  <c r="J17"/>
  <c r="H17" s="1"/>
  <c r="V16"/>
  <c r="J16"/>
  <c r="H16"/>
  <c r="V15"/>
  <c r="J15"/>
  <c r="H15" s="1"/>
  <c r="V14"/>
  <c r="J14"/>
  <c r="H14"/>
  <c r="V13"/>
  <c r="J13"/>
  <c r="H13" s="1"/>
  <c r="V12"/>
  <c r="J12"/>
  <c r="H12"/>
  <c r="V11"/>
  <c r="J11"/>
  <c r="H11" s="1"/>
  <c r="V10"/>
  <c r="J10"/>
  <c r="H10"/>
  <c r="V9"/>
  <c r="J9"/>
  <c r="H9" s="1"/>
  <c r="V8"/>
  <c r="J8"/>
  <c r="H8"/>
  <c r="V7"/>
  <c r="J7"/>
  <c r="H7" s="1"/>
  <c r="I5"/>
  <c r="K5"/>
  <c r="L5"/>
  <c r="M5"/>
  <c r="N5"/>
  <c r="O5"/>
  <c r="P5"/>
  <c r="Q5"/>
  <c r="R5"/>
  <c r="S5"/>
  <c r="T5"/>
  <c r="J183"/>
  <c r="H183" s="1"/>
  <c r="E15" i="2"/>
  <c r="G15"/>
  <c r="H15"/>
  <c r="H14" s="1"/>
  <c r="I15"/>
  <c r="J15"/>
  <c r="J14" s="1"/>
  <c r="K15"/>
  <c r="K14" s="1"/>
  <c r="L15"/>
  <c r="L14" s="1"/>
  <c r="L13" s="1"/>
  <c r="M15"/>
  <c r="N15"/>
  <c r="O15"/>
  <c r="P15"/>
  <c r="P14" s="1"/>
  <c r="F16"/>
  <c r="D16" s="1"/>
  <c r="F17"/>
  <c r="D17" s="1"/>
  <c r="F18"/>
  <c r="D18" s="1"/>
  <c r="F19"/>
  <c r="D19" s="1"/>
  <c r="F20"/>
  <c r="D20" s="1"/>
  <c r="F21"/>
  <c r="D21" s="1"/>
  <c r="F22"/>
  <c r="D22" s="1"/>
  <c r="F23"/>
  <c r="D23" s="1"/>
  <c r="F24"/>
  <c r="D24" s="1"/>
  <c r="F25"/>
  <c r="D25" s="1"/>
  <c r="F26"/>
  <c r="D26" s="1"/>
  <c r="F27"/>
  <c r="D27" s="1"/>
  <c r="F28"/>
  <c r="D28" s="1"/>
  <c r="F29"/>
  <c r="D29" s="1"/>
  <c r="F30"/>
  <c r="D30" s="1"/>
  <c r="F31"/>
  <c r="D31" s="1"/>
  <c r="F32"/>
  <c r="D32" s="1"/>
  <c r="F33"/>
  <c r="D33" s="1"/>
  <c r="F34"/>
  <c r="D34" s="1"/>
  <c r="F35"/>
  <c r="D35" s="1"/>
  <c r="F36"/>
  <c r="D36" s="1"/>
  <c r="F37"/>
  <c r="D37" s="1"/>
  <c r="F38"/>
  <c r="D38" s="1"/>
  <c r="F39"/>
  <c r="D39" s="1"/>
  <c r="F40"/>
  <c r="D40" s="1"/>
  <c r="F41"/>
  <c r="D41" s="1"/>
  <c r="E42"/>
  <c r="G42"/>
  <c r="H42"/>
  <c r="I42"/>
  <c r="J42"/>
  <c r="K42"/>
  <c r="L42"/>
  <c r="M42"/>
  <c r="N42"/>
  <c r="O42"/>
  <c r="P42"/>
  <c r="F43"/>
  <c r="D43" s="1"/>
  <c r="D44"/>
  <c r="F44"/>
  <c r="F45"/>
  <c r="D45" s="1"/>
  <c r="F46"/>
  <c r="D46" s="1"/>
  <c r="F47"/>
  <c r="D47" s="1"/>
  <c r="D48"/>
  <c r="F48"/>
  <c r="F49"/>
  <c r="D49" s="1"/>
  <c r="D50"/>
  <c r="F50"/>
  <c r="E51"/>
  <c r="E14" s="1"/>
  <c r="G51"/>
  <c r="H51"/>
  <c r="I51"/>
  <c r="I14" s="1"/>
  <c r="J51"/>
  <c r="K51"/>
  <c r="L51"/>
  <c r="M51"/>
  <c r="N51"/>
  <c r="O51"/>
  <c r="P51"/>
  <c r="Q51"/>
  <c r="R51"/>
  <c r="F52"/>
  <c r="D52" s="1"/>
  <c r="F53"/>
  <c r="D53" s="1"/>
  <c r="F54"/>
  <c r="D54" s="1"/>
  <c r="F55"/>
  <c r="D55" s="1"/>
  <c r="F56"/>
  <c r="D56" s="1"/>
  <c r="F57"/>
  <c r="D57" s="1"/>
  <c r="F58"/>
  <c r="D58" s="1"/>
  <c r="E59"/>
  <c r="G59"/>
  <c r="H59"/>
  <c r="I59"/>
  <c r="J59"/>
  <c r="K59"/>
  <c r="L59"/>
  <c r="M59"/>
  <c r="N59"/>
  <c r="O59"/>
  <c r="P59"/>
  <c r="D60"/>
  <c r="F60"/>
  <c r="F61"/>
  <c r="D61" s="1"/>
  <c r="D62"/>
  <c r="F62"/>
  <c r="J63"/>
  <c r="N63"/>
  <c r="Q63"/>
  <c r="R63"/>
  <c r="E64"/>
  <c r="G64"/>
  <c r="G63" s="1"/>
  <c r="H64"/>
  <c r="I64"/>
  <c r="J64"/>
  <c r="K64"/>
  <c r="K63" s="1"/>
  <c r="L64"/>
  <c r="M64"/>
  <c r="N64"/>
  <c r="O64"/>
  <c r="O63" s="1"/>
  <c r="P64"/>
  <c r="F65"/>
  <c r="D65" s="1"/>
  <c r="D66"/>
  <c r="F66"/>
  <c r="F67"/>
  <c r="D67" s="1"/>
  <c r="D68"/>
  <c r="F68"/>
  <c r="F69"/>
  <c r="D69" s="1"/>
  <c r="D70"/>
  <c r="F70"/>
  <c r="F71"/>
  <c r="D71" s="1"/>
  <c r="D72"/>
  <c r="F72"/>
  <c r="F73"/>
  <c r="D73" s="1"/>
  <c r="D74"/>
  <c r="F74"/>
  <c r="F75"/>
  <c r="D75" s="1"/>
  <c r="G76"/>
  <c r="H76"/>
  <c r="H63" s="1"/>
  <c r="J76"/>
  <c r="K76"/>
  <c r="L76"/>
  <c r="L63" s="1"/>
  <c r="N76"/>
  <c r="O76"/>
  <c r="P76"/>
  <c r="P63" s="1"/>
  <c r="Q76"/>
  <c r="R76"/>
  <c r="F77"/>
  <c r="D77" s="1"/>
  <c r="F78"/>
  <c r="D78" s="1"/>
  <c r="E79"/>
  <c r="E76" s="1"/>
  <c r="E63" s="1"/>
  <c r="G79"/>
  <c r="H79"/>
  <c r="F79" s="1"/>
  <c r="D79" s="1"/>
  <c r="I79"/>
  <c r="I76" s="1"/>
  <c r="I63" s="1"/>
  <c r="J79"/>
  <c r="K79"/>
  <c r="L79"/>
  <c r="M79"/>
  <c r="M76" s="1"/>
  <c r="N79"/>
  <c r="O79"/>
  <c r="P79"/>
  <c r="D80"/>
  <c r="F80"/>
  <c r="F81"/>
  <c r="D81" s="1"/>
  <c r="D82"/>
  <c r="F82"/>
  <c r="F83"/>
  <c r="D83" s="1"/>
  <c r="D84"/>
  <c r="F84"/>
  <c r="F85"/>
  <c r="D85" s="1"/>
  <c r="D86"/>
  <c r="F86"/>
  <c r="F87"/>
  <c r="D87" s="1"/>
  <c r="D88"/>
  <c r="F88"/>
  <c r="F89"/>
  <c r="D89" s="1"/>
  <c r="H90"/>
  <c r="L90"/>
  <c r="P90"/>
  <c r="E91"/>
  <c r="E90" s="1"/>
  <c r="G91"/>
  <c r="G90" s="1"/>
  <c r="H91"/>
  <c r="I91"/>
  <c r="I90" s="1"/>
  <c r="J91"/>
  <c r="K91"/>
  <c r="K90" s="1"/>
  <c r="L91"/>
  <c r="M91"/>
  <c r="M90" s="1"/>
  <c r="N91"/>
  <c r="N90" s="1"/>
  <c r="O91"/>
  <c r="O90" s="1"/>
  <c r="P91"/>
  <c r="F92"/>
  <c r="D92" s="1"/>
  <c r="D93"/>
  <c r="F93"/>
  <c r="Q94"/>
  <c r="R94"/>
  <c r="E96"/>
  <c r="E95" s="1"/>
  <c r="G96"/>
  <c r="H96"/>
  <c r="H95" s="1"/>
  <c r="I96"/>
  <c r="I95" s="1"/>
  <c r="J96"/>
  <c r="K96"/>
  <c r="L96"/>
  <c r="L95" s="1"/>
  <c r="M96"/>
  <c r="N96"/>
  <c r="O96"/>
  <c r="P96"/>
  <c r="P95" s="1"/>
  <c r="F97"/>
  <c r="D97" s="1"/>
  <c r="F98"/>
  <c r="D98" s="1"/>
  <c r="F99"/>
  <c r="D99" s="1"/>
  <c r="F100"/>
  <c r="D100" s="1"/>
  <c r="E101"/>
  <c r="G101"/>
  <c r="H101"/>
  <c r="I101"/>
  <c r="J101"/>
  <c r="K101"/>
  <c r="L101"/>
  <c r="M101"/>
  <c r="N101"/>
  <c r="O101"/>
  <c r="P101"/>
  <c r="Q101"/>
  <c r="R101"/>
  <c r="F102"/>
  <c r="D102" s="1"/>
  <c r="D103"/>
  <c r="F103"/>
  <c r="F104"/>
  <c r="D104" s="1"/>
  <c r="F105"/>
  <c r="D105" s="1"/>
  <c r="F106"/>
  <c r="D106" s="1"/>
  <c r="D107"/>
  <c r="F107"/>
  <c r="F108"/>
  <c r="D108" s="1"/>
  <c r="F109"/>
  <c r="D109" s="1"/>
  <c r="E110"/>
  <c r="G110"/>
  <c r="H110"/>
  <c r="I110"/>
  <c r="J110"/>
  <c r="K110"/>
  <c r="L110"/>
  <c r="M110"/>
  <c r="N110"/>
  <c r="O110"/>
  <c r="P110"/>
  <c r="F111"/>
  <c r="D111" s="1"/>
  <c r="F112"/>
  <c r="D112" s="1"/>
  <c r="E113"/>
  <c r="G113"/>
  <c r="H113"/>
  <c r="F113" s="1"/>
  <c r="D113" s="1"/>
  <c r="I113"/>
  <c r="J113"/>
  <c r="K113"/>
  <c r="L113"/>
  <c r="M113"/>
  <c r="N113"/>
  <c r="O113"/>
  <c r="P113"/>
  <c r="Q113"/>
  <c r="R113"/>
  <c r="F114"/>
  <c r="D114" s="1"/>
  <c r="D115"/>
  <c r="F115"/>
  <c r="F116"/>
  <c r="D116" s="1"/>
  <c r="F117"/>
  <c r="D117" s="1"/>
  <c r="F118"/>
  <c r="D118" s="1"/>
  <c r="D119"/>
  <c r="F119"/>
  <c r="F120"/>
  <c r="D120" s="1"/>
  <c r="F121"/>
  <c r="D121" s="1"/>
  <c r="F122"/>
  <c r="D122" s="1"/>
  <c r="D123"/>
  <c r="F123"/>
  <c r="F124"/>
  <c r="D124" s="1"/>
  <c r="E125"/>
  <c r="G125"/>
  <c r="G95" s="1"/>
  <c r="H125"/>
  <c r="I125"/>
  <c r="J125"/>
  <c r="K125"/>
  <c r="K95" s="1"/>
  <c r="L125"/>
  <c r="M125"/>
  <c r="N125"/>
  <c r="O125"/>
  <c r="P125"/>
  <c r="F126"/>
  <c r="D126" s="1"/>
  <c r="F127"/>
  <c r="D127" s="1"/>
  <c r="F128"/>
  <c r="D128" s="1"/>
  <c r="E129"/>
  <c r="G129"/>
  <c r="H129"/>
  <c r="I129"/>
  <c r="J129"/>
  <c r="K129"/>
  <c r="L129"/>
  <c r="M129"/>
  <c r="N129"/>
  <c r="O129"/>
  <c r="P129"/>
  <c r="Q129"/>
  <c r="R129"/>
  <c r="F130"/>
  <c r="D130" s="1"/>
  <c r="F131"/>
  <c r="D131" s="1"/>
  <c r="F132"/>
  <c r="D132" s="1"/>
  <c r="D133"/>
  <c r="F133"/>
  <c r="F134"/>
  <c r="D134" s="1"/>
  <c r="F135"/>
  <c r="D135" s="1"/>
  <c r="F136"/>
  <c r="D136" s="1"/>
  <c r="E137"/>
  <c r="G137"/>
  <c r="H137"/>
  <c r="F137" s="1"/>
  <c r="D137" s="1"/>
  <c r="I137"/>
  <c r="J137"/>
  <c r="K137"/>
  <c r="L137"/>
  <c r="M137"/>
  <c r="N137"/>
  <c r="O137"/>
  <c r="P137"/>
  <c r="F138"/>
  <c r="D138" s="1"/>
  <c r="E139"/>
  <c r="G139"/>
  <c r="H139"/>
  <c r="F139" s="1"/>
  <c r="D139" s="1"/>
  <c r="I139"/>
  <c r="J139"/>
  <c r="K139"/>
  <c r="L139"/>
  <c r="M139"/>
  <c r="N139"/>
  <c r="O139"/>
  <c r="P139"/>
  <c r="F140"/>
  <c r="D140" s="1"/>
  <c r="F141"/>
  <c r="D141" s="1"/>
  <c r="D142"/>
  <c r="F142"/>
  <c r="F143"/>
  <c r="D143" s="1"/>
  <c r="F144"/>
  <c r="D144" s="1"/>
  <c r="F145"/>
  <c r="D145" s="1"/>
  <c r="E146"/>
  <c r="G146"/>
  <c r="H146"/>
  <c r="I146"/>
  <c r="J146"/>
  <c r="K146"/>
  <c r="L146"/>
  <c r="M146"/>
  <c r="N146"/>
  <c r="O146"/>
  <c r="P146"/>
  <c r="Q146"/>
  <c r="R146"/>
  <c r="F147"/>
  <c r="D147" s="1"/>
  <c r="D148"/>
  <c r="F148"/>
  <c r="F149"/>
  <c r="D149" s="1"/>
  <c r="F150"/>
  <c r="D150" s="1"/>
  <c r="F151"/>
  <c r="D151" s="1"/>
  <c r="D152"/>
  <c r="F152"/>
  <c r="F153"/>
  <c r="D153" s="1"/>
  <c r="F154"/>
  <c r="D154" s="1"/>
  <c r="F155"/>
  <c r="D155" s="1"/>
  <c r="E156"/>
  <c r="G156"/>
  <c r="H156"/>
  <c r="I156"/>
  <c r="J156"/>
  <c r="K156"/>
  <c r="L156"/>
  <c r="M156"/>
  <c r="N156"/>
  <c r="O156"/>
  <c r="P156"/>
  <c r="Q156"/>
  <c r="R156"/>
  <c r="F157"/>
  <c r="D157" s="1"/>
  <c r="F158"/>
  <c r="D158" s="1"/>
  <c r="D159"/>
  <c r="F159"/>
  <c r="F160"/>
  <c r="D160" s="1"/>
  <c r="F161"/>
  <c r="D161" s="1"/>
  <c r="F162"/>
  <c r="D162" s="1"/>
  <c r="D163"/>
  <c r="F163"/>
  <c r="E165"/>
  <c r="E164" s="1"/>
  <c r="H165"/>
  <c r="I165"/>
  <c r="I164" s="1"/>
  <c r="L165"/>
  <c r="M165"/>
  <c r="M164" s="1"/>
  <c r="P165"/>
  <c r="D166"/>
  <c r="F166"/>
  <c r="F167"/>
  <c r="D167" s="1"/>
  <c r="F168"/>
  <c r="D168" s="1"/>
  <c r="E169"/>
  <c r="G169"/>
  <c r="G165" s="1"/>
  <c r="H169"/>
  <c r="I169"/>
  <c r="J169"/>
  <c r="J165" s="1"/>
  <c r="J164" s="1"/>
  <c r="K169"/>
  <c r="K165" s="1"/>
  <c r="L169"/>
  <c r="M169"/>
  <c r="N169"/>
  <c r="N165" s="1"/>
  <c r="N164" s="1"/>
  <c r="O169"/>
  <c r="O165" s="1"/>
  <c r="P169"/>
  <c r="F170"/>
  <c r="D170" s="1"/>
  <c r="F171"/>
  <c r="D171" s="1"/>
  <c r="F172"/>
  <c r="D172" s="1"/>
  <c r="E173"/>
  <c r="G173"/>
  <c r="H173"/>
  <c r="H164" s="1"/>
  <c r="I173"/>
  <c r="J173"/>
  <c r="F173" s="1"/>
  <c r="D173" s="1"/>
  <c r="K173"/>
  <c r="L173"/>
  <c r="L164" s="1"/>
  <c r="M173"/>
  <c r="N173"/>
  <c r="O173"/>
  <c r="P173"/>
  <c r="P164" s="1"/>
  <c r="Q173"/>
  <c r="R173"/>
  <c r="F174"/>
  <c r="D174" s="1"/>
  <c r="F175"/>
  <c r="D175" s="1"/>
  <c r="D176"/>
  <c r="F176"/>
  <c r="F177"/>
  <c r="D177" s="1"/>
  <c r="F178"/>
  <c r="D178" s="1"/>
  <c r="F179"/>
  <c r="D179" s="1"/>
  <c r="D180"/>
  <c r="F180"/>
  <c r="F181"/>
  <c r="D181" s="1"/>
  <c r="F182"/>
  <c r="D182" s="1"/>
  <c r="F183"/>
  <c r="D183" s="1"/>
  <c r="D184"/>
  <c r="F184"/>
  <c r="F185"/>
  <c r="D185" s="1"/>
  <c r="F186"/>
  <c r="D186" s="1"/>
  <c r="G187"/>
  <c r="J187"/>
  <c r="K187"/>
  <c r="N187"/>
  <c r="O187"/>
  <c r="E188"/>
  <c r="E187" s="1"/>
  <c r="G188"/>
  <c r="H188"/>
  <c r="F188" s="1"/>
  <c r="D188" s="1"/>
  <c r="I188"/>
  <c r="I187" s="1"/>
  <c r="J188"/>
  <c r="K188"/>
  <c r="L188"/>
  <c r="L187" s="1"/>
  <c r="M188"/>
  <c r="M187" s="1"/>
  <c r="N188"/>
  <c r="O188"/>
  <c r="P188"/>
  <c r="P187" s="1"/>
  <c r="Q188"/>
  <c r="R188"/>
  <c r="F189"/>
  <c r="D189" s="1"/>
  <c r="D190"/>
  <c r="F190"/>
  <c r="F191"/>
  <c r="D191" s="1"/>
  <c r="D192"/>
  <c r="F192"/>
  <c r="E194"/>
  <c r="I194"/>
  <c r="E195"/>
  <c r="G195"/>
  <c r="G194" s="1"/>
  <c r="H195"/>
  <c r="H194" s="1"/>
  <c r="I195"/>
  <c r="J195"/>
  <c r="K195"/>
  <c r="K194" s="1"/>
  <c r="L195"/>
  <c r="L194" s="1"/>
  <c r="M195"/>
  <c r="M194" s="1"/>
  <c r="N195"/>
  <c r="O195"/>
  <c r="P195"/>
  <c r="P194" s="1"/>
  <c r="F196"/>
  <c r="D196" s="1"/>
  <c r="F197"/>
  <c r="D197" s="1"/>
  <c r="E198"/>
  <c r="G198"/>
  <c r="H198"/>
  <c r="I198"/>
  <c r="J198"/>
  <c r="J194" s="1"/>
  <c r="J193" s="1"/>
  <c r="K198"/>
  <c r="L198"/>
  <c r="M198"/>
  <c r="N198"/>
  <c r="O198"/>
  <c r="P198"/>
  <c r="Q198"/>
  <c r="R198"/>
  <c r="F199"/>
  <c r="D199" s="1"/>
  <c r="F200"/>
  <c r="D200" s="1"/>
  <c r="E201"/>
  <c r="G201"/>
  <c r="H201"/>
  <c r="F201" s="1"/>
  <c r="D201" s="1"/>
  <c r="I201"/>
  <c r="J201"/>
  <c r="K201"/>
  <c r="L201"/>
  <c r="M201"/>
  <c r="N201"/>
  <c r="O201"/>
  <c r="P201"/>
  <c r="F202"/>
  <c r="D202" s="1"/>
  <c r="F203"/>
  <c r="D203" s="1"/>
  <c r="E204"/>
  <c r="G204"/>
  <c r="H204"/>
  <c r="I204"/>
  <c r="J204"/>
  <c r="F204" s="1"/>
  <c r="D204" s="1"/>
  <c r="K204"/>
  <c r="L204"/>
  <c r="M204"/>
  <c r="N204"/>
  <c r="O204"/>
  <c r="P204"/>
  <c r="F205"/>
  <c r="D205" s="1"/>
  <c r="D206"/>
  <c r="F206"/>
  <c r="E207"/>
  <c r="G207"/>
  <c r="H207"/>
  <c r="I207"/>
  <c r="J207"/>
  <c r="F207" s="1"/>
  <c r="D207" s="1"/>
  <c r="K207"/>
  <c r="L207"/>
  <c r="M207"/>
  <c r="N207"/>
  <c r="O207"/>
  <c r="P207"/>
  <c r="F208"/>
  <c r="D208" s="1"/>
  <c r="D209"/>
  <c r="F209"/>
  <c r="F210"/>
  <c r="D210" s="1"/>
  <c r="F211"/>
  <c r="D211" s="1"/>
  <c r="E212"/>
  <c r="E193" s="1"/>
  <c r="G212"/>
  <c r="G193" s="1"/>
  <c r="H212"/>
  <c r="I212"/>
  <c r="I193" s="1"/>
  <c r="J212"/>
  <c r="K212"/>
  <c r="K193" s="1"/>
  <c r="L212"/>
  <c r="M212"/>
  <c r="N212"/>
  <c r="O212"/>
  <c r="P212"/>
  <c r="D213"/>
  <c r="F213"/>
  <c r="F214"/>
  <c r="D214" s="1"/>
  <c r="D215"/>
  <c r="F215"/>
  <c r="E15" i="1"/>
  <c r="E14"/>
  <c r="G15"/>
  <c r="H15"/>
  <c r="I15"/>
  <c r="I14"/>
  <c r="J15"/>
  <c r="K15"/>
  <c r="K14"/>
  <c r="K13"/>
  <c r="L15"/>
  <c r="M15"/>
  <c r="N15"/>
  <c r="F15" s="1"/>
  <c r="D15" s="1"/>
  <c r="O15"/>
  <c r="P15"/>
  <c r="F16"/>
  <c r="D16" s="1"/>
  <c r="F17"/>
  <c r="D17" s="1"/>
  <c r="D18"/>
  <c r="F18"/>
  <c r="D19"/>
  <c r="F19"/>
  <c r="F20"/>
  <c r="D20" s="1"/>
  <c r="F21"/>
  <c r="D21" s="1"/>
  <c r="D22"/>
  <c r="F22"/>
  <c r="F23"/>
  <c r="D23" s="1"/>
  <c r="D24"/>
  <c r="F24"/>
  <c r="D25"/>
  <c r="F25"/>
  <c r="D26"/>
  <c r="F26"/>
  <c r="F27"/>
  <c r="D27" s="1"/>
  <c r="D28"/>
  <c r="F28"/>
  <c r="F29"/>
  <c r="D29" s="1"/>
  <c r="F30"/>
  <c r="D30" s="1"/>
  <c r="D31"/>
  <c r="F31"/>
  <c r="D32"/>
  <c r="F32"/>
  <c r="D33"/>
  <c r="F33"/>
  <c r="F34"/>
  <c r="D34" s="1"/>
  <c r="D35"/>
  <c r="F35"/>
  <c r="F39"/>
  <c r="D39" s="1"/>
  <c r="F40"/>
  <c r="D40" s="1"/>
  <c r="D41"/>
  <c r="F41"/>
  <c r="D42"/>
  <c r="F42"/>
  <c r="F43"/>
  <c r="D43" s="1"/>
  <c r="F44"/>
  <c r="D44" s="1"/>
  <c r="E45"/>
  <c r="G45"/>
  <c r="G14" s="1"/>
  <c r="G13" s="1"/>
  <c r="H45"/>
  <c r="H14"/>
  <c r="I45"/>
  <c r="J45"/>
  <c r="K45"/>
  <c r="L45"/>
  <c r="L14"/>
  <c r="M45"/>
  <c r="M14" s="1"/>
  <c r="N45"/>
  <c r="O45"/>
  <c r="F45" s="1"/>
  <c r="D45" s="1"/>
  <c r="P45"/>
  <c r="P14"/>
  <c r="F46"/>
  <c r="D46"/>
  <c r="F47"/>
  <c r="D47"/>
  <c r="F48"/>
  <c r="D48"/>
  <c r="F49"/>
  <c r="D49"/>
  <c r="F50"/>
  <c r="D50"/>
  <c r="F51"/>
  <c r="D51"/>
  <c r="F52"/>
  <c r="D52"/>
  <c r="F53"/>
  <c r="D53"/>
  <c r="E54"/>
  <c r="G54"/>
  <c r="H54"/>
  <c r="I54"/>
  <c r="F54"/>
  <c r="D54"/>
  <c r="J54"/>
  <c r="K54"/>
  <c r="L54"/>
  <c r="M54"/>
  <c r="N54"/>
  <c r="O54"/>
  <c r="P54"/>
  <c r="Q54"/>
  <c r="R54"/>
  <c r="D55"/>
  <c r="F55"/>
  <c r="D56"/>
  <c r="F56"/>
  <c r="D60"/>
  <c r="F60"/>
  <c r="D61"/>
  <c r="F61"/>
  <c r="D62"/>
  <c r="F62"/>
  <c r="D63"/>
  <c r="F63"/>
  <c r="D64"/>
  <c r="F64"/>
  <c r="E65"/>
  <c r="G65"/>
  <c r="H65"/>
  <c r="I65"/>
  <c r="J65"/>
  <c r="J14"/>
  <c r="K65"/>
  <c r="L65"/>
  <c r="M65"/>
  <c r="F65" s="1"/>
  <c r="D65" s="1"/>
  <c r="N65"/>
  <c r="O65"/>
  <c r="P65"/>
  <c r="F66"/>
  <c r="D66"/>
  <c r="F67"/>
  <c r="D67"/>
  <c r="F68"/>
  <c r="D68"/>
  <c r="G69"/>
  <c r="K69"/>
  <c r="R69"/>
  <c r="E70"/>
  <c r="G70"/>
  <c r="H70"/>
  <c r="I70"/>
  <c r="J70"/>
  <c r="K70"/>
  <c r="L70"/>
  <c r="M70"/>
  <c r="F70" s="1"/>
  <c r="D70" s="1"/>
  <c r="N70"/>
  <c r="N69"/>
  <c r="O70"/>
  <c r="O69" s="1"/>
  <c r="P70"/>
  <c r="F71"/>
  <c r="D71"/>
  <c r="F72"/>
  <c r="D72"/>
  <c r="F73"/>
  <c r="D73"/>
  <c r="F74"/>
  <c r="D74"/>
  <c r="F75"/>
  <c r="D75"/>
  <c r="F76"/>
  <c r="D76"/>
  <c r="F77"/>
  <c r="D77"/>
  <c r="F78"/>
  <c r="D78"/>
  <c r="F79"/>
  <c r="D79"/>
  <c r="F80"/>
  <c r="D80"/>
  <c r="F81"/>
  <c r="D81"/>
  <c r="E82"/>
  <c r="E69"/>
  <c r="G82"/>
  <c r="I82"/>
  <c r="I69"/>
  <c r="K82"/>
  <c r="M82"/>
  <c r="O82"/>
  <c r="Q82"/>
  <c r="Q69"/>
  <c r="R82"/>
  <c r="D83"/>
  <c r="F83"/>
  <c r="D84"/>
  <c r="F84"/>
  <c r="E88"/>
  <c r="G88"/>
  <c r="H88"/>
  <c r="H82"/>
  <c r="I88"/>
  <c r="J88"/>
  <c r="F88"/>
  <c r="D88"/>
  <c r="K88"/>
  <c r="L88"/>
  <c r="L82"/>
  <c r="M88"/>
  <c r="N88"/>
  <c r="N82"/>
  <c r="O88"/>
  <c r="P88"/>
  <c r="P82"/>
  <c r="F89"/>
  <c r="D89"/>
  <c r="F90"/>
  <c r="D90"/>
  <c r="F91"/>
  <c r="D91"/>
  <c r="F92"/>
  <c r="D92"/>
  <c r="F93"/>
  <c r="D93"/>
  <c r="F94"/>
  <c r="D94"/>
  <c r="F95"/>
  <c r="D95"/>
  <c r="F96"/>
  <c r="D96"/>
  <c r="F97"/>
  <c r="D97"/>
  <c r="F98"/>
  <c r="D98"/>
  <c r="E99"/>
  <c r="G99"/>
  <c r="I99"/>
  <c r="K99"/>
  <c r="O99"/>
  <c r="E100"/>
  <c r="G100"/>
  <c r="H100"/>
  <c r="H99"/>
  <c r="I100"/>
  <c r="J100"/>
  <c r="J99"/>
  <c r="K100"/>
  <c r="L100"/>
  <c r="L99"/>
  <c r="M100"/>
  <c r="M99" s="1"/>
  <c r="F99" s="1"/>
  <c r="D99" s="1"/>
  <c r="N100"/>
  <c r="N99"/>
  <c r="O100"/>
  <c r="P100"/>
  <c r="P99"/>
  <c r="F101"/>
  <c r="D101" s="1"/>
  <c r="F102"/>
  <c r="D102"/>
  <c r="Q107"/>
  <c r="R107"/>
  <c r="E109"/>
  <c r="E108"/>
  <c r="E107"/>
  <c r="G109"/>
  <c r="G108"/>
  <c r="G107" s="1"/>
  <c r="H109"/>
  <c r="I109"/>
  <c r="J109"/>
  <c r="K109"/>
  <c r="K108"/>
  <c r="L109"/>
  <c r="M109"/>
  <c r="N109"/>
  <c r="O109"/>
  <c r="O108" s="1"/>
  <c r="P109"/>
  <c r="F110"/>
  <c r="D110" s="1"/>
  <c r="F114"/>
  <c r="D114" s="1"/>
  <c r="F115"/>
  <c r="D115" s="1"/>
  <c r="F116"/>
  <c r="D116" s="1"/>
  <c r="E117"/>
  <c r="G117"/>
  <c r="H117"/>
  <c r="I117"/>
  <c r="J117"/>
  <c r="J108"/>
  <c r="K117"/>
  <c r="L117"/>
  <c r="M117"/>
  <c r="N117"/>
  <c r="N108" s="1"/>
  <c r="O117"/>
  <c r="P117"/>
  <c r="Q117"/>
  <c r="R117"/>
  <c r="F118"/>
  <c r="D118" s="1"/>
  <c r="F119"/>
  <c r="D119" s="1"/>
  <c r="F120"/>
  <c r="D120" s="1"/>
  <c r="F121"/>
  <c r="D121" s="1"/>
  <c r="F122"/>
  <c r="D122" s="1"/>
  <c r="F123"/>
  <c r="D123" s="1"/>
  <c r="F124"/>
  <c r="D124" s="1"/>
  <c r="F125"/>
  <c r="D125" s="1"/>
  <c r="E126"/>
  <c r="G126"/>
  <c r="H126"/>
  <c r="I126"/>
  <c r="F126"/>
  <c r="D126" s="1"/>
  <c r="J126"/>
  <c r="K126"/>
  <c r="L126"/>
  <c r="M126"/>
  <c r="N126"/>
  <c r="O126"/>
  <c r="P126"/>
  <c r="F127"/>
  <c r="D127" s="1"/>
  <c r="F128"/>
  <c r="D128" s="1"/>
  <c r="E129"/>
  <c r="G129"/>
  <c r="H129"/>
  <c r="I129"/>
  <c r="J129"/>
  <c r="K129"/>
  <c r="L129"/>
  <c r="M129"/>
  <c r="F129" s="1"/>
  <c r="D129" s="1"/>
  <c r="N129"/>
  <c r="O129"/>
  <c r="P129"/>
  <c r="Q129"/>
  <c r="R129"/>
  <c r="F130"/>
  <c r="D130" s="1"/>
  <c r="F131"/>
  <c r="D131" s="1"/>
  <c r="F132"/>
  <c r="D132" s="1"/>
  <c r="F133"/>
  <c r="D133" s="1"/>
  <c r="F134"/>
  <c r="D134" s="1"/>
  <c r="F135"/>
  <c r="D135" s="1"/>
  <c r="F136"/>
  <c r="D136" s="1"/>
  <c r="F140"/>
  <c r="D140" s="1"/>
  <c r="F141"/>
  <c r="D141" s="1"/>
  <c r="F142"/>
  <c r="D142" s="1"/>
  <c r="F143"/>
  <c r="D143" s="1"/>
  <c r="E144"/>
  <c r="G144"/>
  <c r="H144"/>
  <c r="I144"/>
  <c r="J144"/>
  <c r="K144"/>
  <c r="L144"/>
  <c r="M144"/>
  <c r="N144"/>
  <c r="F144" s="1"/>
  <c r="D144" s="1"/>
  <c r="O144"/>
  <c r="P144"/>
  <c r="F145"/>
  <c r="D145" s="1"/>
  <c r="F146"/>
  <c r="D146" s="1"/>
  <c r="F147"/>
  <c r="D147" s="1"/>
  <c r="E148"/>
  <c r="G148"/>
  <c r="H148"/>
  <c r="I148"/>
  <c r="J148"/>
  <c r="K148"/>
  <c r="L148"/>
  <c r="M148"/>
  <c r="F148" s="1"/>
  <c r="D148" s="1"/>
  <c r="N148"/>
  <c r="O148"/>
  <c r="P148"/>
  <c r="Q148"/>
  <c r="R148"/>
  <c r="F149"/>
  <c r="D149" s="1"/>
  <c r="F150"/>
  <c r="D150" s="1"/>
  <c r="F151"/>
  <c r="D151" s="1"/>
  <c r="F152"/>
  <c r="D152" s="1"/>
  <c r="F153"/>
  <c r="D153" s="1"/>
  <c r="F154"/>
  <c r="D154" s="1"/>
  <c r="F155"/>
  <c r="D155" s="1"/>
  <c r="E156"/>
  <c r="G156"/>
  <c r="H156"/>
  <c r="I156"/>
  <c r="J156"/>
  <c r="K156"/>
  <c r="L156"/>
  <c r="M156"/>
  <c r="N156"/>
  <c r="O156"/>
  <c r="F156" s="1"/>
  <c r="D156" s="1"/>
  <c r="P156"/>
  <c r="F157"/>
  <c r="D157" s="1"/>
  <c r="E158"/>
  <c r="G158"/>
  <c r="H158"/>
  <c r="I158"/>
  <c r="J158"/>
  <c r="K158"/>
  <c r="L158"/>
  <c r="M158"/>
  <c r="F158" s="1"/>
  <c r="D158" s="1"/>
  <c r="N158"/>
  <c r="O158"/>
  <c r="P158"/>
  <c r="F159"/>
  <c r="D159" s="1"/>
  <c r="F160"/>
  <c r="D160" s="1"/>
  <c r="F164"/>
  <c r="D164" s="1"/>
  <c r="F165"/>
  <c r="D165" s="1"/>
  <c r="F166"/>
  <c r="D166" s="1"/>
  <c r="F167"/>
  <c r="D167" s="1"/>
  <c r="E168"/>
  <c r="G168"/>
  <c r="H168"/>
  <c r="I168"/>
  <c r="J168"/>
  <c r="K168"/>
  <c r="L168"/>
  <c r="M168"/>
  <c r="N168"/>
  <c r="F168" s="1"/>
  <c r="D168" s="1"/>
  <c r="O168"/>
  <c r="P168"/>
  <c r="Q168"/>
  <c r="R168"/>
  <c r="F169"/>
  <c r="D169" s="1"/>
  <c r="F170"/>
  <c r="D170" s="1"/>
  <c r="F171"/>
  <c r="D171" s="1"/>
  <c r="F172"/>
  <c r="D172" s="1"/>
  <c r="F173"/>
  <c r="D173" s="1"/>
  <c r="F174"/>
  <c r="D174" s="1"/>
  <c r="F175"/>
  <c r="D175" s="1"/>
  <c r="F176"/>
  <c r="D176" s="1"/>
  <c r="F177"/>
  <c r="D177" s="1"/>
  <c r="E178"/>
  <c r="G178"/>
  <c r="H178"/>
  <c r="H108"/>
  <c r="I178"/>
  <c r="J178"/>
  <c r="K178"/>
  <c r="L178"/>
  <c r="L108"/>
  <c r="M178"/>
  <c r="F178" s="1"/>
  <c r="D178" s="1"/>
  <c r="N178"/>
  <c r="O178"/>
  <c r="P178"/>
  <c r="P108"/>
  <c r="Q178"/>
  <c r="R178"/>
  <c r="F179"/>
  <c r="D179"/>
  <c r="F180"/>
  <c r="D180"/>
  <c r="F181"/>
  <c r="D181"/>
  <c r="F182"/>
  <c r="D182"/>
  <c r="F183"/>
  <c r="D183"/>
  <c r="F184"/>
  <c r="D184"/>
  <c r="F185"/>
  <c r="D185"/>
  <c r="H187"/>
  <c r="J187"/>
  <c r="L187"/>
  <c r="N187"/>
  <c r="N186" s="1"/>
  <c r="P187"/>
  <c r="F188"/>
  <c r="D188" s="1"/>
  <c r="F189"/>
  <c r="D189" s="1"/>
  <c r="F190"/>
  <c r="D190" s="1"/>
  <c r="E191"/>
  <c r="E187"/>
  <c r="E186"/>
  <c r="G191"/>
  <c r="G187"/>
  <c r="G186"/>
  <c r="H191"/>
  <c r="I191"/>
  <c r="I187"/>
  <c r="J191"/>
  <c r="K191"/>
  <c r="K187"/>
  <c r="K186"/>
  <c r="L191"/>
  <c r="M191"/>
  <c r="M187"/>
  <c r="M186"/>
  <c r="N191"/>
  <c r="O191"/>
  <c r="O187" s="1"/>
  <c r="F187" s="1"/>
  <c r="D187" s="1"/>
  <c r="P191"/>
  <c r="D192"/>
  <c r="F192"/>
  <c r="D193"/>
  <c r="F193"/>
  <c r="D197"/>
  <c r="F197"/>
  <c r="E198"/>
  <c r="G198"/>
  <c r="H198"/>
  <c r="I198"/>
  <c r="J198"/>
  <c r="J186"/>
  <c r="K198"/>
  <c r="L198"/>
  <c r="L186"/>
  <c r="M198"/>
  <c r="N198"/>
  <c r="O198"/>
  <c r="F198" s="1"/>
  <c r="D198" s="1"/>
  <c r="P198"/>
  <c r="P186"/>
  <c r="Q198"/>
  <c r="R198"/>
  <c r="F199"/>
  <c r="D199"/>
  <c r="F200"/>
  <c r="D200"/>
  <c r="F201"/>
  <c r="D201"/>
  <c r="F202"/>
  <c r="D202"/>
  <c r="F203"/>
  <c r="D203"/>
  <c r="F204"/>
  <c r="D204"/>
  <c r="F205"/>
  <c r="D205"/>
  <c r="F206"/>
  <c r="D206"/>
  <c r="F207"/>
  <c r="D207"/>
  <c r="F208"/>
  <c r="D208"/>
  <c r="F209"/>
  <c r="D209"/>
  <c r="F210"/>
  <c r="D210"/>
  <c r="F211"/>
  <c r="D211"/>
  <c r="E212"/>
  <c r="G212"/>
  <c r="I212"/>
  <c r="K212"/>
  <c r="O212"/>
  <c r="E213"/>
  <c r="G213"/>
  <c r="H213"/>
  <c r="H212"/>
  <c r="I213"/>
  <c r="J213"/>
  <c r="J212"/>
  <c r="K213"/>
  <c r="L213"/>
  <c r="L212"/>
  <c r="M213"/>
  <c r="M212" s="1"/>
  <c r="F212" s="1"/>
  <c r="D212" s="1"/>
  <c r="N213"/>
  <c r="N212"/>
  <c r="O213"/>
  <c r="F213" s="1"/>
  <c r="D213" s="1"/>
  <c r="P213"/>
  <c r="P212"/>
  <c r="Q213"/>
  <c r="R213"/>
  <c r="F214"/>
  <c r="D214"/>
  <c r="F215"/>
  <c r="D215"/>
  <c r="F216"/>
  <c r="D216"/>
  <c r="F217"/>
  <c r="D217"/>
  <c r="J224"/>
  <c r="E225"/>
  <c r="E224"/>
  <c r="E223"/>
  <c r="G225"/>
  <c r="G224"/>
  <c r="H225"/>
  <c r="F225"/>
  <c r="D225" s="1"/>
  <c r="I225"/>
  <c r="I224"/>
  <c r="I223"/>
  <c r="J225"/>
  <c r="K225"/>
  <c r="K224"/>
  <c r="K223"/>
  <c r="L225"/>
  <c r="M225"/>
  <c r="M224" s="1"/>
  <c r="N225"/>
  <c r="O225"/>
  <c r="O224" s="1"/>
  <c r="O223" s="1"/>
  <c r="P225"/>
  <c r="D226"/>
  <c r="F226"/>
  <c r="D227"/>
  <c r="F227"/>
  <c r="E228"/>
  <c r="G228"/>
  <c r="H228"/>
  <c r="H224"/>
  <c r="I228"/>
  <c r="J228"/>
  <c r="K228"/>
  <c r="L228"/>
  <c r="L224"/>
  <c r="M228"/>
  <c r="N228"/>
  <c r="O228"/>
  <c r="P228"/>
  <c r="P224"/>
  <c r="Q228"/>
  <c r="R228"/>
  <c r="F229"/>
  <c r="D229" s="1"/>
  <c r="F230"/>
  <c r="D230" s="1"/>
  <c r="E231"/>
  <c r="G231"/>
  <c r="H231"/>
  <c r="I231"/>
  <c r="J231"/>
  <c r="K231"/>
  <c r="L231"/>
  <c r="M231"/>
  <c r="F231" s="1"/>
  <c r="D231" s="1"/>
  <c r="N231"/>
  <c r="N224" s="1"/>
  <c r="O231"/>
  <c r="P231"/>
  <c r="F232"/>
  <c r="D232" s="1"/>
  <c r="F233"/>
  <c r="D233" s="1"/>
  <c r="E234"/>
  <c r="G234"/>
  <c r="H234"/>
  <c r="I234"/>
  <c r="J234"/>
  <c r="K234"/>
  <c r="L234"/>
  <c r="M234"/>
  <c r="N234"/>
  <c r="O234"/>
  <c r="F234" s="1"/>
  <c r="D234" s="1"/>
  <c r="P234"/>
  <c r="F235"/>
  <c r="D235" s="1"/>
  <c r="F236"/>
  <c r="D236" s="1"/>
  <c r="E237"/>
  <c r="G237"/>
  <c r="H237"/>
  <c r="I237"/>
  <c r="F237"/>
  <c r="D237" s="1"/>
  <c r="J237"/>
  <c r="K237"/>
  <c r="L237"/>
  <c r="M237"/>
  <c r="N237"/>
  <c r="O237"/>
  <c r="P237"/>
  <c r="F238"/>
  <c r="D238" s="1"/>
  <c r="F239"/>
  <c r="D239" s="1"/>
  <c r="F240"/>
  <c r="D240" s="1"/>
  <c r="F241"/>
  <c r="D241" s="1"/>
  <c r="E242"/>
  <c r="G242"/>
  <c r="G223" s="1"/>
  <c r="H242"/>
  <c r="H223"/>
  <c r="I242"/>
  <c r="J242"/>
  <c r="J223"/>
  <c r="K242"/>
  <c r="L242"/>
  <c r="L223"/>
  <c r="M242"/>
  <c r="N242"/>
  <c r="O242"/>
  <c r="P242"/>
  <c r="P223"/>
  <c r="F243"/>
  <c r="D243"/>
  <c r="F244"/>
  <c r="D244"/>
  <c r="F245"/>
  <c r="D245"/>
  <c r="K107"/>
  <c r="E13"/>
  <c r="P69"/>
  <c r="L69"/>
  <c r="P13"/>
  <c r="L13"/>
  <c r="P107"/>
  <c r="L107"/>
  <c r="J107"/>
  <c r="I186"/>
  <c r="I13"/>
  <c r="H186"/>
  <c r="H107"/>
  <c r="I108"/>
  <c r="I107"/>
  <c r="J82"/>
  <c r="J69"/>
  <c r="J13"/>
  <c r="H69"/>
  <c r="F228"/>
  <c r="D228"/>
  <c r="F82"/>
  <c r="D82"/>
  <c r="H13"/>
  <c r="J5" i="3" l="1"/>
  <c r="H5" s="1"/>
  <c r="F212" i="2"/>
  <c r="D212" s="1"/>
  <c r="O194"/>
  <c r="F125"/>
  <c r="D125" s="1"/>
  <c r="F110"/>
  <c r="D110" s="1"/>
  <c r="N95"/>
  <c r="F96"/>
  <c r="D96" s="1"/>
  <c r="F91"/>
  <c r="D91" s="1"/>
  <c r="F64"/>
  <c r="D64" s="1"/>
  <c r="F51"/>
  <c r="D51" s="1"/>
  <c r="N14"/>
  <c r="M193"/>
  <c r="N194"/>
  <c r="N193" s="1"/>
  <c r="F156"/>
  <c r="D156" s="1"/>
  <c r="F146"/>
  <c r="D146" s="1"/>
  <c r="F101"/>
  <c r="D101" s="1"/>
  <c r="F42"/>
  <c r="D42" s="1"/>
  <c r="O14"/>
  <c r="G14"/>
  <c r="F14" s="1"/>
  <c r="D14" s="1"/>
  <c r="F129"/>
  <c r="D129" s="1"/>
  <c r="M63"/>
  <c r="F63" s="1"/>
  <c r="D63" s="1"/>
  <c r="F59"/>
  <c r="D59" s="1"/>
  <c r="O193"/>
  <c r="O95"/>
  <c r="O94" s="1"/>
  <c r="M95"/>
  <c r="M14"/>
  <c r="P193"/>
  <c r="L193"/>
  <c r="O164"/>
  <c r="F164" s="1"/>
  <c r="D164" s="1"/>
  <c r="K164"/>
  <c r="G164"/>
  <c r="N94"/>
  <c r="E94"/>
  <c r="E13"/>
  <c r="N13"/>
  <c r="J13"/>
  <c r="F90"/>
  <c r="D90" s="1"/>
  <c r="O13"/>
  <c r="K13"/>
  <c r="F95"/>
  <c r="D95" s="1"/>
  <c r="H13"/>
  <c r="F165"/>
  <c r="D165" s="1"/>
  <c r="P94"/>
  <c r="L94"/>
  <c r="P13"/>
  <c r="K94"/>
  <c r="G94"/>
  <c r="M94"/>
  <c r="I94"/>
  <c r="M13"/>
  <c r="I13"/>
  <c r="F195"/>
  <c r="D195" s="1"/>
  <c r="H193"/>
  <c r="H187"/>
  <c r="F187" s="1"/>
  <c r="D187" s="1"/>
  <c r="J90"/>
  <c r="F76"/>
  <c r="D76" s="1"/>
  <c r="F15"/>
  <c r="D15" s="1"/>
  <c r="F198"/>
  <c r="D198" s="1"/>
  <c r="J95"/>
  <c r="J94" s="1"/>
  <c r="F169"/>
  <c r="D169" s="1"/>
  <c r="N107" i="1"/>
  <c r="F224"/>
  <c r="D224" s="1"/>
  <c r="M223"/>
  <c r="N223"/>
  <c r="O186"/>
  <c r="F186" s="1"/>
  <c r="D186" s="1"/>
  <c r="M108"/>
  <c r="M69"/>
  <c r="F69" s="1"/>
  <c r="D69" s="1"/>
  <c r="N14"/>
  <c r="N13" s="1"/>
  <c r="O14"/>
  <c r="O13" s="1"/>
  <c r="F242"/>
  <c r="D242" s="1"/>
  <c r="F100"/>
  <c r="D100" s="1"/>
  <c r="F117"/>
  <c r="D117" s="1"/>
  <c r="F109"/>
  <c r="D109" s="1"/>
  <c r="F191"/>
  <c r="D191" s="1"/>
  <c r="F193" i="2" l="1"/>
  <c r="D193" s="1"/>
  <c r="G13"/>
  <c r="F13" s="1"/>
  <c r="D13" s="1"/>
  <c r="F194"/>
  <c r="D194" s="1"/>
  <c r="H94"/>
  <c r="F94" s="1"/>
  <c r="D94" s="1"/>
  <c r="M107" i="1"/>
  <c r="F107" s="1"/>
  <c r="D107" s="1"/>
  <c r="F108"/>
  <c r="D108" s="1"/>
  <c r="F14"/>
  <c r="D14" s="1"/>
  <c r="O107"/>
  <c r="M13"/>
  <c r="F13" s="1"/>
  <c r="D13" s="1"/>
  <c r="F223"/>
  <c r="D223" s="1"/>
</calcChain>
</file>

<file path=xl/sharedStrings.xml><?xml version="1.0" encoding="utf-8"?>
<sst xmlns="http://schemas.openxmlformats.org/spreadsheetml/2006/main" count="2851" uniqueCount="743">
  <si>
    <t xml:space="preserve"> КОНСОЛИДИРОВАННЫЙ  ОТЧЕТ О ДВИЖЕНИИ  ДЕНЕЖНЫХ  СРЕДСТВ</t>
  </si>
  <si>
    <t>КОДЫ</t>
  </si>
  <si>
    <t>0503323</t>
  </si>
  <si>
    <t>Единица измерения: руб</t>
  </si>
  <si>
    <t>1. ПОСТУПЛЕНИЯ</t>
  </si>
  <si>
    <t>Код стро-ки</t>
  </si>
  <si>
    <t>Код по КОСГУ</t>
  </si>
  <si>
    <t>Консолидированный бюджет субъекта Росссисйкой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</si>
  <si>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</si>
  <si>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</si>
  <si>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</si>
  <si>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 xml:space="preserve">Бюджет территориального государственного внебюджетного фонда </t>
  </si>
  <si>
    <t>Наименование показателя</t>
  </si>
  <si>
    <t xml:space="preserve">ПОСТУПЛЕНИЯ </t>
  </si>
  <si>
    <t>Поступления по текущим операциям -всего</t>
  </si>
  <si>
    <t>100</t>
  </si>
  <si>
    <t>110</t>
  </si>
  <si>
    <t>120</t>
  </si>
  <si>
    <t>130</t>
  </si>
  <si>
    <t>140</t>
  </si>
  <si>
    <t>150</t>
  </si>
  <si>
    <t>151</t>
  </si>
  <si>
    <t>153</t>
  </si>
  <si>
    <t>160</t>
  </si>
  <si>
    <t>171</t>
  </si>
  <si>
    <t>400</t>
  </si>
  <si>
    <t>141</t>
  </si>
  <si>
    <t>410</t>
  </si>
  <si>
    <t>142</t>
  </si>
  <si>
    <t>420</t>
  </si>
  <si>
    <t>143</t>
  </si>
  <si>
    <t>430</t>
  </si>
  <si>
    <t>144</t>
  </si>
  <si>
    <t>440</t>
  </si>
  <si>
    <t>161</t>
  </si>
  <si>
    <t>620</t>
  </si>
  <si>
    <t>630</t>
  </si>
  <si>
    <t>163</t>
  </si>
  <si>
    <t>640</t>
  </si>
  <si>
    <t>164</t>
  </si>
  <si>
    <t>650</t>
  </si>
  <si>
    <t>700</t>
  </si>
  <si>
    <t>181</t>
  </si>
  <si>
    <t>710</t>
  </si>
  <si>
    <t>720</t>
  </si>
  <si>
    <t>200</t>
  </si>
  <si>
    <t>2. ВЫБЫТИЯ</t>
  </si>
  <si>
    <t>ВЫБЫТИЯ</t>
  </si>
  <si>
    <t>210</t>
  </si>
  <si>
    <t>Выбытия по текущим операциям - всего</t>
  </si>
  <si>
    <t>220</t>
  </si>
  <si>
    <t>230</t>
  </si>
  <si>
    <t>231</t>
  </si>
  <si>
    <t>211</t>
  </si>
  <si>
    <t>232</t>
  </si>
  <si>
    <t>212</t>
  </si>
  <si>
    <t>213</t>
  </si>
  <si>
    <t>240</t>
  </si>
  <si>
    <t>241</t>
  </si>
  <si>
    <t>221</t>
  </si>
  <si>
    <t>242</t>
  </si>
  <si>
    <t>222</t>
  </si>
  <si>
    <t>243</t>
  </si>
  <si>
    <t>223</t>
  </si>
  <si>
    <t>244</t>
  </si>
  <si>
    <t>224</t>
  </si>
  <si>
    <t>245</t>
  </si>
  <si>
    <t>225</t>
  </si>
  <si>
    <t>246</t>
  </si>
  <si>
    <t>226</t>
  </si>
  <si>
    <t>250</t>
  </si>
  <si>
    <t>251</t>
  </si>
  <si>
    <t>252</t>
  </si>
  <si>
    <t>260</t>
  </si>
  <si>
    <t>261</t>
  </si>
  <si>
    <t>262</t>
  </si>
  <si>
    <t>270</t>
  </si>
  <si>
    <t>273</t>
  </si>
  <si>
    <t>253</t>
  </si>
  <si>
    <t>280</t>
  </si>
  <si>
    <t>281</t>
  </si>
  <si>
    <t>282</t>
  </si>
  <si>
    <t>283</t>
  </si>
  <si>
    <t>263</t>
  </si>
  <si>
    <t>290</t>
  </si>
  <si>
    <t>Выбытия по инвестиционным операциям - всего</t>
  </si>
  <si>
    <t>310</t>
  </si>
  <si>
    <t>320</t>
  </si>
  <si>
    <t>330</t>
  </si>
  <si>
    <t>340</t>
  </si>
  <si>
    <t>341</t>
  </si>
  <si>
    <t>520</t>
  </si>
  <si>
    <t>342</t>
  </si>
  <si>
    <t>530</t>
  </si>
  <si>
    <t>343</t>
  </si>
  <si>
    <t>540</t>
  </si>
  <si>
    <t>344</t>
  </si>
  <si>
    <t>550</t>
  </si>
  <si>
    <t>800</t>
  </si>
  <si>
    <t>810</t>
  </si>
  <si>
    <t>820</t>
  </si>
  <si>
    <t>3. ИЗМЕНЕНИЕ ОСТАТКОВ СРЕДСТВ</t>
  </si>
  <si>
    <t>*</t>
  </si>
  <si>
    <t xml:space="preserve">На </t>
  </si>
  <si>
    <t xml:space="preserve">Наименование финансового органа  </t>
  </si>
  <si>
    <t xml:space="preserve">Наименование бюджета        </t>
  </si>
  <si>
    <t>Суммы, подлежащие исключению в рамках консолидированного бюджета субъекта Российской Федерации
и бюджета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</si>
  <si>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</t>
  </si>
  <si>
    <t>Консолидированный бюджет субъекта Российской Федерации  и территориального государственного внебюджетного фонда</t>
  </si>
  <si>
    <t>по доходам от собственности</t>
  </si>
  <si>
    <t>Поступления от инвестиционных операций - всего</t>
  </si>
  <si>
    <t>из них:
основных средств</t>
  </si>
  <si>
    <t>нематериальных активов</t>
  </si>
  <si>
    <t>непроизведенных активов</t>
  </si>
  <si>
    <t>материальных запасов</t>
  </si>
  <si>
    <t xml:space="preserve">в том числе:
за счет оплаты труда и начислений на выплаты по оплате труда </t>
  </si>
  <si>
    <t xml:space="preserve">из них:
за счет заработной платы </t>
  </si>
  <si>
    <t>за счет начислений на выплаты по оплате труда</t>
  </si>
  <si>
    <t xml:space="preserve">из них:
услуг связи </t>
  </si>
  <si>
    <t>транспортных услуг</t>
  </si>
  <si>
    <t>коммунальных услуг</t>
  </si>
  <si>
    <t>работ, услуг по содержанию имущества</t>
  </si>
  <si>
    <t>из них:
внутреннего долга</t>
  </si>
  <si>
    <t xml:space="preserve">за счет безвозмездных  перечислений бюджетам </t>
  </si>
  <si>
    <t>за счет перечислений наднациональным организациям и правительствам иностранных государств</t>
  </si>
  <si>
    <t>за счет перечислений международным организациям</t>
  </si>
  <si>
    <t>за счет социального обеспечения</t>
  </si>
  <si>
    <t>за счет операций с активами</t>
  </si>
  <si>
    <t>из них:
за счет чрезвычайных расходов по операциям с активами</t>
  </si>
  <si>
    <t>за счет прочих расходов</t>
  </si>
  <si>
    <t>в том числе:
на приобретение нефинансовых активов:</t>
  </si>
  <si>
    <t>по ОКЕИ</t>
  </si>
  <si>
    <t>по ОКТМО</t>
  </si>
  <si>
    <t>по ОКПО</t>
  </si>
  <si>
    <t>Дата</t>
  </si>
  <si>
    <t>Форма по ОКУД</t>
  </si>
  <si>
    <t>Бюджеты внутригородских муниципальных образований городов федерального значения</t>
  </si>
  <si>
    <t>Периодичность: квартальная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</si>
  <si>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</si>
  <si>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</si>
  <si>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</si>
  <si>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</si>
  <si>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123</t>
  </si>
  <si>
    <t>124</t>
  </si>
  <si>
    <t>Форма 0503323  с. 2</t>
  </si>
  <si>
    <t>Форма 0503323  с. 3</t>
  </si>
  <si>
    <t>Форма 0503323  с. 4</t>
  </si>
  <si>
    <t>Иные выбытия - всего</t>
  </si>
  <si>
    <t xml:space="preserve">из них:
</t>
  </si>
  <si>
    <t>По операциям с денежными средствами, не отраженных  в поступлениях и выбытиях</t>
  </si>
  <si>
    <t>по возврату остатков трансфертов прошлых лет</t>
  </si>
  <si>
    <t>перечисление денежных обеспечений</t>
  </si>
  <si>
    <t>в том числе:
по возрату дебиторской задолженности прошлых лет</t>
  </si>
  <si>
    <t>из них:
по возрату дебиторской задолженности прошлых лет</t>
  </si>
  <si>
    <t>из них:
возврат средств, перечисленных в виде денежных обеспечений</t>
  </si>
  <si>
    <t>по операциям с денежными _x000D_обеспечениями</t>
  </si>
  <si>
    <t>Форма 0503323  с. 5</t>
  </si>
  <si>
    <t>со средствами во временном рапоряжении</t>
  </si>
  <si>
    <t>выбытие денежных средств во временном распоряжении</t>
  </si>
  <si>
    <t>в том числе:
поступление денежных средств во временное распоряжение</t>
  </si>
  <si>
    <t>441</t>
  </si>
  <si>
    <t>442</t>
  </si>
  <si>
    <t>510</t>
  </si>
  <si>
    <t>610</t>
  </si>
  <si>
    <t>по расчетам с филиалами и обособленными структурными подразделениями</t>
  </si>
  <si>
    <t xml:space="preserve">уменьшение расчетов </t>
  </si>
  <si>
    <t>в том числе:
увеличение расчетов</t>
  </si>
  <si>
    <t>Изменение остатков средств  при управлении остатками — всего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</si>
  <si>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</si>
  <si>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</si>
  <si>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</si>
  <si>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в том числе:
поступление денежных средств на  депозитные счета</t>
  </si>
  <si>
    <t>Изменение остатков средств — всего</t>
  </si>
  <si>
    <t>за счет уменьшения денежных средств</t>
  </si>
  <si>
    <t>за счет курсовой разницы</t>
  </si>
  <si>
    <t>в том числе:
за счет увеличения денежных средств</t>
  </si>
  <si>
    <t>в том числе:
от операционной аренды</t>
  </si>
  <si>
    <t>от финансовой аренды</t>
  </si>
  <si>
    <t>от платежей при пользовании природными ресурсами</t>
  </si>
  <si>
    <t>от процентов по депозитам,остаткам денежных средств</t>
  </si>
  <si>
    <t>от процентов по предоставленным заимствованиям</t>
  </si>
  <si>
    <t>от процентов по иным финансовым инструментам</t>
  </si>
  <si>
    <t>от дивидендов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</si>
  <si>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</si>
  <si>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</si>
  <si>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121</t>
  </si>
  <si>
    <t>122</t>
  </si>
  <si>
    <t>125</t>
  </si>
  <si>
    <t>126</t>
  </si>
  <si>
    <t>127</t>
  </si>
  <si>
    <t>128</t>
  </si>
  <si>
    <t>129</t>
  </si>
  <si>
    <t>по доходам от оказания платных услуг (работ), компенсаций затрат</t>
  </si>
  <si>
    <t>в том числе:
от оказания платных услуг (работ), кроме субсидии на выполнение государственного (муниципального) задания</t>
  </si>
  <si>
    <t>131</t>
  </si>
  <si>
    <t>132</t>
  </si>
  <si>
    <t>от платы за предоставление информации из государственных источников (реестров)</t>
  </si>
  <si>
    <t>133</t>
  </si>
  <si>
    <t>от компесации затрат</t>
  </si>
  <si>
    <t>134</t>
  </si>
  <si>
    <t>по условным арендным платежам</t>
  </si>
  <si>
    <t>135</t>
  </si>
  <si>
    <t>по штрафам, пеням, неустойкам, возмещению ущерба</t>
  </si>
  <si>
    <t>в том числе:
от штрафных санкций за нарушение
законодательства о закупках и нарушение условий
контрактов (договоров)</t>
  </si>
  <si>
    <t>145</t>
  </si>
  <si>
    <t>от штрафных санкций
по долговым обязательствам</t>
  </si>
  <si>
    <t>от страховых возмещений</t>
  </si>
  <si>
    <t xml:space="preserve">от возмещений ущерба имуществу (за исключением
страховых возмещений) </t>
  </si>
  <si>
    <t>от прочих доходов от сумм принудительного изъятия</t>
  </si>
  <si>
    <t>189</t>
  </si>
  <si>
    <t>в том числе:
от реализации нефинансовых активов:</t>
  </si>
  <si>
    <t xml:space="preserve">за счет оплаты работ, услуг </t>
  </si>
  <si>
    <t>прочих работ, услуг</t>
  </si>
  <si>
    <t>в том числе:
за счет перечислений другим бюджетам бюджетной системы Российской Федерации</t>
  </si>
  <si>
    <t>в том числе:
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</si>
  <si>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</si>
  <si>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за счет уплаты штрафных санкций по долговых обязательствам</t>
  </si>
  <si>
    <t>292</t>
  </si>
  <si>
    <t>293</t>
  </si>
  <si>
    <t>294</t>
  </si>
  <si>
    <t>295</t>
  </si>
  <si>
    <t>296</t>
  </si>
  <si>
    <t>Форма 0503323  с. 6</t>
  </si>
  <si>
    <t>0100</t>
  </si>
  <si>
    <t>0200</t>
  </si>
  <si>
    <t>0300</t>
  </si>
  <si>
    <t>по налоговым доходам, таможенным платежам и страховым взносам на обязательное социальное страхование</t>
  </si>
  <si>
    <t>в том числе:
по налогам</t>
  </si>
  <si>
    <t>0301</t>
  </si>
  <si>
    <t>111</t>
  </si>
  <si>
    <t>по государственным пошлинам, сборам</t>
  </si>
  <si>
    <t>по таможенным платежам</t>
  </si>
  <si>
    <t>по обязательным страховым взносам</t>
  </si>
  <si>
    <t>0302</t>
  </si>
  <si>
    <t>0303</t>
  </si>
  <si>
    <t>0304</t>
  </si>
  <si>
    <t>112</t>
  </si>
  <si>
    <t>113</t>
  </si>
  <si>
    <t>114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</si>
  <si>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</si>
  <si>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</si>
  <si>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</si>
  <si>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</si>
  <si>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</si>
  <si>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</si>
  <si>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</si>
  <si>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</si>
  <si>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</si>
  <si>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</si>
  <si>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0500</t>
  </si>
  <si>
    <t>0502</t>
  </si>
  <si>
    <t>0503</t>
  </si>
  <si>
    <t>0504</t>
  </si>
  <si>
    <t>0505</t>
  </si>
  <si>
    <t>0506</t>
  </si>
  <si>
    <t>0600</t>
  </si>
  <si>
    <t>0601</t>
  </si>
  <si>
    <t>0602</t>
  </si>
  <si>
    <t>0603</t>
  </si>
  <si>
    <t>0604</t>
  </si>
  <si>
    <t>0605</t>
  </si>
  <si>
    <t>0700</t>
  </si>
  <si>
    <t>по безвозмездным денежным поступлениям текущего характера</t>
  </si>
  <si>
    <t>0701</t>
  </si>
  <si>
    <t>из них:
по поступлениям текущего характера от других бюджетов бюджетной системы Российской Федерации</t>
  </si>
  <si>
    <t>0703</t>
  </si>
  <si>
    <t>по поступлениям текущего характера в бюджеты бюджетной системы Российской Федерации от бюджетных и автономных учреждений</t>
  </si>
  <si>
    <t>0704</t>
  </si>
  <si>
    <t>154</t>
  </si>
  <si>
    <t>по поступлениям текущего характера от организаций государственного сектора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</si>
  <si>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</si>
  <si>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</si>
  <si>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</si>
  <si>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по поступлениям текущего характера от наднациональных организаций и правительств иностранных государств</t>
  </si>
  <si>
    <t>0706</t>
  </si>
  <si>
    <t>156</t>
  </si>
  <si>
    <t>0709</t>
  </si>
  <si>
    <t>по поступлениям текущего характера от международных организаций</t>
  </si>
  <si>
    <t>0707</t>
  </si>
  <si>
    <t>0708</t>
  </si>
  <si>
    <t>157</t>
  </si>
  <si>
    <t>158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</si>
  <si>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</si>
  <si>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по поступлениям (перечислениям) по урегулированию расчетов между бюджетами бюджетной системы Российской Федерации по распределенным доходам и безвозмездные поступления</t>
  </si>
  <si>
    <t>159</t>
  </si>
  <si>
    <t>0800</t>
  </si>
  <si>
    <t>от безвозмездных денежных поступлений капитального характера</t>
  </si>
  <si>
    <t>в том числе:
по поступлениям капитального характера 
от других бюджетов бюджетной системы Российской Федерации</t>
  </si>
  <si>
    <t>0801</t>
  </si>
  <si>
    <t>0803</t>
  </si>
  <si>
    <t>по поступлениям капитального характера 
в бюджеты бюджетной системы Российской Федерации от бюджетных и автономных учреждений</t>
  </si>
  <si>
    <t>0804</t>
  </si>
  <si>
    <t>по поступлениям капитального характера 
от организаций государственного сектора</t>
  </si>
  <si>
    <t>по поступлениям капитального характера 
от иных резидентов (за исключением сектора государственного управления и организаций государственного сектора)</t>
  </si>
  <si>
    <t>0805</t>
  </si>
  <si>
    <t>165</t>
  </si>
  <si>
    <t>0806</t>
  </si>
  <si>
    <t>0807</t>
  </si>
  <si>
    <t>166</t>
  </si>
  <si>
    <t>167</t>
  </si>
  <si>
    <t>по поступлениям капитального характера 
от наднациональных организаций и правительств иностранных государств</t>
  </si>
  <si>
    <t>по поступлениям капитального характера 
от международных организаций</t>
  </si>
  <si>
    <t>0808</t>
  </si>
  <si>
    <t>168</t>
  </si>
  <si>
    <t>по поступлениям капитального характера 
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</si>
  <si>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по иным текущим поступлениям</t>
  </si>
  <si>
    <t>1200</t>
  </si>
  <si>
    <t>1201</t>
  </si>
  <si>
    <t>1202</t>
  </si>
  <si>
    <t>1203</t>
  </si>
  <si>
    <t>в том числе:
от невыясненных поступлений</t>
  </si>
  <si>
    <t>от иных доходов</t>
  </si>
  <si>
    <t>от реализации оборотных активов</t>
  </si>
  <si>
    <t>1300</t>
  </si>
  <si>
    <t>1400</t>
  </si>
  <si>
    <t>1410</t>
  </si>
  <si>
    <t>1420</t>
  </si>
  <si>
    <t>1430</t>
  </si>
  <si>
    <t>1440</t>
  </si>
  <si>
    <t>в том числе:
лекарственных препаратов и материалов, используемых в медицинских целях</t>
  </si>
  <si>
    <t>1441</t>
  </si>
  <si>
    <t>1442</t>
  </si>
  <si>
    <t>1443</t>
  </si>
  <si>
    <t>443</t>
  </si>
  <si>
    <t>1444</t>
  </si>
  <si>
    <t>444</t>
  </si>
  <si>
    <t>продуктов питания</t>
  </si>
  <si>
    <t>горюче-смазочных материалов</t>
  </si>
  <si>
    <t>1445</t>
  </si>
  <si>
    <t>445</t>
  </si>
  <si>
    <t>1446</t>
  </si>
  <si>
    <t>446</t>
  </si>
  <si>
    <t>строительных материалов</t>
  </si>
  <si>
    <t>мягкого инвентаря</t>
  </si>
  <si>
    <t>прочих оборотных ценностей (материалов)</t>
  </si>
  <si>
    <t>прочих материальных запасов однократного применения</t>
  </si>
  <si>
    <t>1449</t>
  </si>
  <si>
    <t>449</t>
  </si>
  <si>
    <t>от реализации финансовых активов</t>
  </si>
  <si>
    <t>1600</t>
  </si>
  <si>
    <t>из них:
ценных бумаг, кроме акций и иных финансовых инструментов</t>
  </si>
  <si>
    <t>1610</t>
  </si>
  <si>
    <t>акций и иных финансовых инструментов</t>
  </si>
  <si>
    <t>1620</t>
  </si>
  <si>
    <t>от возврата по предоставленным заимствованиям</t>
  </si>
  <si>
    <t>1630</t>
  </si>
  <si>
    <t>в том числе:
по предоставленным заимствованиям бюджетам бюджетной системы 
Российской Федерации</t>
  </si>
  <si>
    <t>1631</t>
  </si>
  <si>
    <t>641</t>
  </si>
  <si>
    <t>по предоставленным заимствованиям государственным (муниципальным) автономным учреждениям</t>
  </si>
  <si>
    <t>1632</t>
  </si>
  <si>
    <t>642</t>
  </si>
  <si>
    <t>по предоставленным заимствованиям финансовым и нефинансовым организациям государственного сектора</t>
  </si>
  <si>
    <t>1633</t>
  </si>
  <si>
    <t>643</t>
  </si>
  <si>
    <t>по предоставленным заимствованиям 
иным нефинансовым организациям</t>
  </si>
  <si>
    <t>1634</t>
  </si>
  <si>
    <t>644</t>
  </si>
  <si>
    <t>по предоставленным заимствованиям 
иным финансовым организациям</t>
  </si>
  <si>
    <t>1635</t>
  </si>
  <si>
    <t>645</t>
  </si>
  <si>
    <t>некоммерческим организациям и физическим лицам - производителям товаров, работ, услуг</t>
  </si>
  <si>
    <t>1636</t>
  </si>
  <si>
    <t>646</t>
  </si>
  <si>
    <t>по предоставленным заимствованиям физическим лицам</t>
  </si>
  <si>
    <t>1637</t>
  </si>
  <si>
    <t>647</t>
  </si>
  <si>
    <t>по предоставленным заимствованиям наднациональным организациям и правительствам иностранных государств</t>
  </si>
  <si>
    <t>1638</t>
  </si>
  <si>
    <t>648</t>
  </si>
  <si>
    <t>по предоставленным заимствованиям нерезидентам</t>
  </si>
  <si>
    <t>1639</t>
  </si>
  <si>
    <t>649</t>
  </si>
  <si>
    <t>от реализации иных финансовых активов</t>
  </si>
  <si>
    <t>1640</t>
  </si>
  <si>
    <t>1800</t>
  </si>
  <si>
    <t>Поступления от финансовых операций - всего</t>
  </si>
  <si>
    <t>1900</t>
  </si>
  <si>
    <t>в том числе:
от осуществления заимствований</t>
  </si>
  <si>
    <t>из них:
внутренние привлеченные заимствования</t>
  </si>
  <si>
    <t>внешние привлеченные заимствования</t>
  </si>
  <si>
    <t>1910</t>
  </si>
  <si>
    <t>1920</t>
  </si>
  <si>
    <t>2100</t>
  </si>
  <si>
    <t>2200</t>
  </si>
  <si>
    <t>2300</t>
  </si>
  <si>
    <t>2301</t>
  </si>
  <si>
    <t>2302</t>
  </si>
  <si>
    <t>за счет прочих несоциальных выплат персоналу в денежной форме</t>
  </si>
  <si>
    <t>за счет прочих несоциальных выплат персоналу в натуральной форме</t>
  </si>
  <si>
    <t>2303</t>
  </si>
  <si>
    <t>214</t>
  </si>
  <si>
    <t>2400</t>
  </si>
  <si>
    <t>2401</t>
  </si>
  <si>
    <t>2402</t>
  </si>
  <si>
    <t>2403</t>
  </si>
  <si>
    <t>2404</t>
  </si>
  <si>
    <t>2405</t>
  </si>
  <si>
    <t>2406</t>
  </si>
  <si>
    <t>страхования</t>
  </si>
  <si>
    <t>арендной платы за пользование земельными участками и другими обособленными природными объектами</t>
  </si>
  <si>
    <t>2407</t>
  </si>
  <si>
    <t>2408</t>
  </si>
  <si>
    <t>227</t>
  </si>
  <si>
    <t>228</t>
  </si>
  <si>
    <t>арендной платы за пользование 
имуществом (за исключением земельных и других обособленных природных объектов)</t>
  </si>
  <si>
    <t>2500</t>
  </si>
  <si>
    <t>за счет обслуживания государственного (муниципального) долга</t>
  </si>
  <si>
    <t>2501</t>
  </si>
  <si>
    <t>2502</t>
  </si>
  <si>
    <t>внешнего долга</t>
  </si>
  <si>
    <t>за счет безвозмездных перечислений текущего характера организациям</t>
  </si>
  <si>
    <t>2600</t>
  </si>
  <si>
    <t>2601</t>
  </si>
  <si>
    <t>2602</t>
  </si>
  <si>
    <t>за счет безвозмездных перечислений финансовым организациям государственного сектора на производство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</si>
  <si>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</si>
  <si>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2603</t>
  </si>
  <si>
    <t>за счет безвозмездных перечислений нефинансовым организациям государственного сектора на производство</t>
  </si>
  <si>
    <t>2604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</si>
  <si>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</si>
  <si>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2605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</si>
  <si>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</si>
  <si>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2606</t>
  </si>
  <si>
    <t>за счет безвозмездных перечислений финансовым организациям государственного сектора на продукцию</t>
  </si>
  <si>
    <t>2607</t>
  </si>
  <si>
    <t>247</t>
  </si>
  <si>
    <t>2608</t>
  </si>
  <si>
    <t>248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</si>
  <si>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</si>
  <si>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за счет безвозмездных перечислений нефинансовым организациям государственного сектора на продукцию</t>
  </si>
  <si>
    <t>2609</t>
  </si>
  <si>
    <t>249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</si>
  <si>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</si>
  <si>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2611</t>
  </si>
  <si>
    <t>24A</t>
  </si>
  <si>
    <t>24B</t>
  </si>
  <si>
    <t>2612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</si>
  <si>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</si>
  <si>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2700</t>
  </si>
  <si>
    <t>2701</t>
  </si>
  <si>
    <t>2702</t>
  </si>
  <si>
    <t>2703</t>
  </si>
  <si>
    <t>2800</t>
  </si>
  <si>
    <t>2801</t>
  </si>
  <si>
    <t>в том числе:
за счет пенсий, пособий и выплат по пенсионному, социальному и медицинскому страхованию</t>
  </si>
  <si>
    <t>за счет пособий по социальной помощи населению в денежной форме</t>
  </si>
  <si>
    <t>за счет пособий по социальной помощи населению в натуральной форме</t>
  </si>
  <si>
    <t>2802</t>
  </si>
  <si>
    <t>2803</t>
  </si>
  <si>
    <t>2804</t>
  </si>
  <si>
    <t>264</t>
  </si>
  <si>
    <t>за счет пенсий, пособий, выплачиваемых работодателями, нанимателями бывшим работникам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</si>
  <si>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</si>
  <si>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</si>
  <si>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</si>
  <si>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</si>
  <si>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</si>
  <si>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за счет социальных компенсаций персоналу в натуральной форме</t>
  </si>
  <si>
    <t>2807</t>
  </si>
  <si>
    <t>267</t>
  </si>
  <si>
    <t>266</t>
  </si>
  <si>
    <t>2900</t>
  </si>
  <si>
    <t>2901</t>
  </si>
  <si>
    <t>за счет безвозмездных перечислений капитального характера организациям</t>
  </si>
  <si>
    <t>3000</t>
  </si>
  <si>
    <t>3001</t>
  </si>
  <si>
    <t>3002</t>
  </si>
  <si>
    <t>за счет безвозмездных перечислений капитального характера финансовым организациям государственного сектора</t>
  </si>
  <si>
    <t>Форма 0503323  с. 7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</si>
  <si>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</si>
  <si>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3003</t>
  </si>
  <si>
    <t>за счет безвозмездных перечислений капитального характера нефинансовым организациям государственного сектора</t>
  </si>
  <si>
    <t>3004</t>
  </si>
  <si>
    <t>284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</si>
  <si>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</si>
  <si>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3005</t>
  </si>
  <si>
    <t>285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</si>
  <si>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</si>
  <si>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3006</t>
  </si>
  <si>
    <t>286</t>
  </si>
  <si>
    <t>3100</t>
  </si>
  <si>
    <t>3101</t>
  </si>
  <si>
    <t>3102</t>
  </si>
  <si>
    <t>за счет уплаты штрафов за нарушение законодательства о закупках и нарушение условий контрактов (договоров)</t>
  </si>
  <si>
    <t>3103</t>
  </si>
  <si>
    <t>3104</t>
  </si>
  <si>
    <t>3105</t>
  </si>
  <si>
    <t>за счет уплаты других экономических 
санкций</t>
  </si>
  <si>
    <t>за счет уплаты иных выплат текущего характера физическим лицам</t>
  </si>
  <si>
    <t>3106</t>
  </si>
  <si>
    <t>за счет уплаты иных выплат текущего характера организациям</t>
  </si>
  <si>
    <t>3107</t>
  </si>
  <si>
    <t>297</t>
  </si>
  <si>
    <t>за счет уплаты иных выплат капитального характера физическим лицам</t>
  </si>
  <si>
    <t>3108</t>
  </si>
  <si>
    <t>298</t>
  </si>
  <si>
    <t>за счет уплаты иных выплат капитального характера организациям</t>
  </si>
  <si>
    <t>3109</t>
  </si>
  <si>
    <t>299</t>
  </si>
  <si>
    <t>3110</t>
  </si>
  <si>
    <t>за счет приобретения товаров и материальных запасов</t>
  </si>
  <si>
    <t>из них:
лекарственных препаратов и материалов, применяемых в медицинских целях</t>
  </si>
  <si>
    <t>3111</t>
  </si>
  <si>
    <t>3112</t>
  </si>
  <si>
    <t>3113</t>
  </si>
  <si>
    <t>3114</t>
  </si>
  <si>
    <t>3115</t>
  </si>
  <si>
    <t>345</t>
  </si>
  <si>
    <t>прочих оборотных запасов (материалов)</t>
  </si>
  <si>
    <t>3116</t>
  </si>
  <si>
    <t>346</t>
  </si>
  <si>
    <t>материальных запасов однократного применения</t>
  </si>
  <si>
    <t>3117</t>
  </si>
  <si>
    <t>349</t>
  </si>
  <si>
    <t>3200</t>
  </si>
  <si>
    <t>3300</t>
  </si>
  <si>
    <t>3310</t>
  </si>
  <si>
    <t>3320</t>
  </si>
  <si>
    <t>3330</t>
  </si>
  <si>
    <t>3340</t>
  </si>
  <si>
    <t>из них:
прочих оборотных запасов (материалов)</t>
  </si>
  <si>
    <t>3346</t>
  </si>
  <si>
    <t>материальных запасов для целей капитальных вложений</t>
  </si>
  <si>
    <t>3347</t>
  </si>
  <si>
    <t>347</t>
  </si>
  <si>
    <t>Форма 0503323  с. 8</t>
  </si>
  <si>
    <t>на приобретение услуг, работ для целей капитальных вложений</t>
  </si>
  <si>
    <t>3390</t>
  </si>
  <si>
    <t>на приобретение финансовых активов:</t>
  </si>
  <si>
    <t>3400</t>
  </si>
  <si>
    <t>из них:
ценных бумаг, кроме акций и иных 
финансовых инструментов</t>
  </si>
  <si>
    <t>3410</t>
  </si>
  <si>
    <t>3420</t>
  </si>
  <si>
    <t>по предоставленным заимствованиям</t>
  </si>
  <si>
    <t>3430</t>
  </si>
  <si>
    <t>из них:
бюджетам бюджетной системы 
Российской Федерации</t>
  </si>
  <si>
    <t>3431</t>
  </si>
  <si>
    <t>541</t>
  </si>
  <si>
    <t>государственным (муниципальным) автономным учреждениям</t>
  </si>
  <si>
    <t>3432</t>
  </si>
  <si>
    <t>542</t>
  </si>
  <si>
    <t>финансовым и нефинансовым организациям государственного сектора</t>
  </si>
  <si>
    <t>3433</t>
  </si>
  <si>
    <t>543</t>
  </si>
  <si>
    <t>иным нефинансовым организациям</t>
  </si>
  <si>
    <t>3434</t>
  </si>
  <si>
    <t>544</t>
  </si>
  <si>
    <t>иным финансовым организациям</t>
  </si>
  <si>
    <t>3435</t>
  </si>
  <si>
    <t>545</t>
  </si>
  <si>
    <t>3436</t>
  </si>
  <si>
    <t>546</t>
  </si>
  <si>
    <t>физическим лицам</t>
  </si>
  <si>
    <t>3437</t>
  </si>
  <si>
    <t>547</t>
  </si>
  <si>
    <t>наднациональным организациям и правительствам иностранных государств</t>
  </si>
  <si>
    <t>3438</t>
  </si>
  <si>
    <t>548</t>
  </si>
  <si>
    <t>нерезидентам</t>
  </si>
  <si>
    <t>3439</t>
  </si>
  <si>
    <t>549</t>
  </si>
  <si>
    <t>иных финансовых актов</t>
  </si>
  <si>
    <t>3440</t>
  </si>
  <si>
    <t>Выбытия по финансовым операциям - 
всего</t>
  </si>
  <si>
    <t>3600</t>
  </si>
  <si>
    <t>в том числе:
на погашение государственного (муниципального) долга</t>
  </si>
  <si>
    <t>3800</t>
  </si>
  <si>
    <r>
      <rPr>
        <sz val="8"/>
        <rFont val="Arial Cyr"/>
        <charset val="204"/>
      </rPr>
      <t>из них:</t>
    </r>
    <r>
      <rPr>
        <i/>
        <sz val="8"/>
        <rFont val="Arial Cyr"/>
        <charset val="204"/>
      </rPr>
      <t xml:space="preserve">
по внутренним привлеченным заимствованиям</t>
    </r>
  </si>
  <si>
    <t xml:space="preserve">
по внешним привлеченным заимствованиям</t>
  </si>
  <si>
    <t>3810</t>
  </si>
  <si>
    <t>3820</t>
  </si>
  <si>
    <t>3900</t>
  </si>
  <si>
    <t>Форма 0503323  с. 9</t>
  </si>
  <si>
    <t>4000</t>
  </si>
  <si>
    <t>4100</t>
  </si>
  <si>
    <t>4200</t>
  </si>
  <si>
    <t>4210</t>
  </si>
  <si>
    <t>4220</t>
  </si>
  <si>
    <t>ИЗМЕНЕНИЕ ОСТАТКОВ СРЕДСТВ -ВСЕГО</t>
  </si>
  <si>
    <t>4310</t>
  </si>
  <si>
    <t>4320</t>
  </si>
  <si>
    <t>4400</t>
  </si>
  <si>
    <t>4410</t>
  </si>
  <si>
    <t>4420</t>
  </si>
  <si>
    <t>4500</t>
  </si>
  <si>
    <t>4510</t>
  </si>
  <si>
    <t>4520</t>
  </si>
  <si>
    <t>4600</t>
  </si>
  <si>
    <t>4610</t>
  </si>
  <si>
    <t>4620</t>
  </si>
  <si>
    <t>4630</t>
  </si>
  <si>
    <t>4640</t>
  </si>
  <si>
    <t>5000</t>
  </si>
  <si>
    <t>5010</t>
  </si>
  <si>
    <t>5020</t>
  </si>
  <si>
    <t>5030</t>
  </si>
  <si>
    <t>4300</t>
  </si>
  <si>
    <r>
      <t xml:space="preserve">Код 
по </t>
    </r>
    <r>
      <rPr>
        <sz val="7"/>
        <rFont val="Arial Cyr"/>
        <charset val="204"/>
      </rPr>
      <t>КОСГУ</t>
    </r>
  </si>
  <si>
    <t>2304</t>
  </si>
  <si>
    <t>291</t>
  </si>
  <si>
    <t>от оказания услуг по программе обязательного медицинского страхования</t>
  </si>
  <si>
    <t>по предоставленным заимствованиям некоммерческим организациям и физическим лицам - производителям товаров, работ, услуг</t>
  </si>
  <si>
    <t>в том числе:
за счет безвозмездных перечислений текущего характера государственным (муниципальным) учреждениям</t>
  </si>
  <si>
    <t>в том числе:
за счет безвозмездных перечислений капитального характера государственным (муниципальным) учреждениям</t>
  </si>
  <si>
    <t>Бюджет Валдайского муниципального района</t>
  </si>
  <si>
    <t>01 января 2020 г.</t>
  </si>
  <si>
    <t>02290350</t>
  </si>
  <si>
    <t>комитет финансов Администрации Валдайского муниципального района</t>
  </si>
  <si>
    <t>5302008661</t>
  </si>
  <si>
    <t>ГОД</t>
  </si>
  <si>
    <t>5</t>
  </si>
  <si>
    <t>01.01.2020</t>
  </si>
  <si>
    <t>3</t>
  </si>
  <si>
    <t>892</t>
  </si>
  <si>
    <t>500</t>
  </si>
  <si>
    <t>49608000</t>
  </si>
  <si>
    <t>из них:</t>
  </si>
  <si>
    <t>по внешним привлеченным заимствованиям</t>
  </si>
  <si>
    <t>бюджет территори- ального фонда</t>
  </si>
  <si>
    <t>бюджеты сельских поселений</t>
  </si>
  <si>
    <t>бюджеты городских поселений</t>
  </si>
  <si>
    <t>бюджеты муниципальных районов</t>
  </si>
  <si>
    <t>бюджеты внутригородских районов</t>
  </si>
  <si>
    <t>бюджеты городских округов с внутригородским делением</t>
  </si>
  <si>
    <t>бюджеты городских округов</t>
  </si>
  <si>
    <t>бюджеты городов федерального значения</t>
  </si>
  <si>
    <t>бюджет субъекта</t>
  </si>
  <si>
    <t xml:space="preserve">суммы подлежащие исключению в рамках субъекта </t>
  </si>
  <si>
    <t>консолидированный бюджет субъекта</t>
  </si>
  <si>
    <t>суммы подлежащие исключению в рамках субъекта и территориального  фонда</t>
  </si>
  <si>
    <t xml:space="preserve">консолидированный бюджет субъекта  и территориального фонда </t>
  </si>
  <si>
    <t>"_______" _______________________ 20 ______ г.</t>
  </si>
  <si>
    <t>(телефон, e-mail)</t>
  </si>
  <si>
    <t>(расшифровка подписи)</t>
  </si>
  <si>
    <t>(подпись)</t>
  </si>
  <si>
    <t>(должность)</t>
  </si>
  <si>
    <t>Исполнитель</t>
  </si>
  <si>
    <t xml:space="preserve">        (расшифровка подписи)</t>
  </si>
  <si>
    <t xml:space="preserve">  (подпись)  </t>
  </si>
  <si>
    <t xml:space="preserve">(руководитель
централизованной
бухгалтерии) </t>
  </si>
  <si>
    <t xml:space="preserve">                                                                       </t>
  </si>
  <si>
    <t>Гл. бухгалтер</t>
  </si>
  <si>
    <t xml:space="preserve">Руководитель </t>
  </si>
  <si>
    <t>9900</t>
  </si>
  <si>
    <t>Операции с денежными обеспечениями</t>
  </si>
  <si>
    <t>0000000000</t>
  </si>
  <si>
    <t>000</t>
  </si>
  <si>
    <t>в том числе:</t>
  </si>
  <si>
    <t>T_22_0503323 Код по БК</t>
  </si>
  <si>
    <t>x</t>
  </si>
  <si>
    <t>9000</t>
  </si>
  <si>
    <t>Расходы — всего</t>
  </si>
  <si>
    <t xml:space="preserve">Код по БК раздела, подраздела </t>
  </si>
  <si>
    <t>4. АНАЛИТИЧЕСКАЯ ИНФОРМАЦИЯ ПО ВЫБЫТИЯМ</t>
  </si>
  <si>
    <t>Заработная плата</t>
  </si>
  <si>
    <t>0102</t>
  </si>
  <si>
    <t>00001020000000000000</t>
  </si>
  <si>
    <t>0104</t>
  </si>
  <si>
    <t>00001040000000000000</t>
  </si>
  <si>
    <t>0106</t>
  </si>
  <si>
    <t>00001060000000000000</t>
  </si>
  <si>
    <t>0203</t>
  </si>
  <si>
    <t>00002030000000000000</t>
  </si>
  <si>
    <t>00007090000000000000</t>
  </si>
  <si>
    <t>00008040000000000000</t>
  </si>
  <si>
    <t>Прочие несоциальные выплаты персоналу в денежной форме</t>
  </si>
  <si>
    <t>Начисления на выплаты по оплате труда</t>
  </si>
  <si>
    <t>Услуги связи</t>
  </si>
  <si>
    <t>0113</t>
  </si>
  <si>
    <t>00001130000000000000</t>
  </si>
  <si>
    <t>0410</t>
  </si>
  <si>
    <t>00004100000000000000</t>
  </si>
  <si>
    <t>Транспортные услуги</t>
  </si>
  <si>
    <t>0310</t>
  </si>
  <si>
    <t>00003100000000000000</t>
  </si>
  <si>
    <t>00004090000000000000</t>
  </si>
  <si>
    <t>00005030000000000000</t>
  </si>
  <si>
    <t>00008010000000000000</t>
  </si>
  <si>
    <t>Коммунальные услуги</t>
  </si>
  <si>
    <t>0501</t>
  </si>
  <si>
    <t>00005010000000000000</t>
  </si>
  <si>
    <t>Арендная плата за пользование имуществом (за исключением земельных участков и других обособленных природных объектов)</t>
  </si>
  <si>
    <t>1101</t>
  </si>
  <si>
    <t>00011010000000000000</t>
  </si>
  <si>
    <t>Работы, услуги по содержанию имущества</t>
  </si>
  <si>
    <t>00005020000000000000</t>
  </si>
  <si>
    <t>Прочие работы, услуги</t>
  </si>
  <si>
    <t>0103</t>
  </si>
  <si>
    <t>00001030000000000000</t>
  </si>
  <si>
    <t>0105</t>
  </si>
  <si>
    <t>00001050000000000000</t>
  </si>
  <si>
    <t>00004050000000000000</t>
  </si>
  <si>
    <t>0412</t>
  </si>
  <si>
    <t>00004120000000000000</t>
  </si>
  <si>
    <t>00007070000000000000</t>
  </si>
  <si>
    <t>1004</t>
  </si>
  <si>
    <t>00010040000000000000</t>
  </si>
  <si>
    <t>00012010000000000000</t>
  </si>
  <si>
    <t>00012020000000000000</t>
  </si>
  <si>
    <t>1204</t>
  </si>
  <si>
    <t>00012040000000000000</t>
  </si>
  <si>
    <t>Страхование</t>
  </si>
  <si>
    <t>Обслуживание внутреннего долга</t>
  </si>
  <si>
    <t>1301</t>
  </si>
  <si>
    <t>00013010000000000000</t>
  </si>
  <si>
    <t>Безвозмездные перечисления текущего характера государственным (муниципальным) учреждениям</t>
  </si>
  <si>
    <t>0309</t>
  </si>
  <si>
    <t>00003090000000000000</t>
  </si>
  <si>
    <t>00005050000000000000</t>
  </si>
  <si>
    <t>00007010000000000000</t>
  </si>
  <si>
    <t>0702</t>
  </si>
  <si>
    <t>00007020000000000000</t>
  </si>
  <si>
    <t>00007030000000000000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</si>
  <si>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</si>
  <si>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</si>
  <si>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Перечисления другим бюджетам бюджетной системы Российской Федерации</t>
  </si>
  <si>
    <t>1401</t>
  </si>
  <si>
    <t>00014010000000000000</t>
  </si>
  <si>
    <t>Пособия по социальной помощи населению в денежной форме</t>
  </si>
  <si>
    <t>1003</t>
  </si>
  <si>
    <t>00010030000000000000</t>
  </si>
  <si>
    <t>Пенсии, пособия, выплачиваемые работодателями, нанимателями бывшим работникам</t>
  </si>
  <si>
    <t>1001</t>
  </si>
  <si>
    <t>00010010000000000000</t>
  </si>
  <si>
    <t>Социальные пособия и компенсации персоналу в денежной форме</t>
  </si>
  <si>
    <t>Безвозмездные перечисления капитального характера государственным (муниципальным) учреждениям</t>
  </si>
  <si>
    <t>Безвозмездные перечисления капитального характера иным нефинансовым организациям (за исключением нефинансовых организаций государственного сектора)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</si>
  <si>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</si>
  <si>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</si>
  <si>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</si>
  <si>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</si>
  <si>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</si>
  <si>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</si>
  <si>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</si>
  <si>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Увеличение стоимости основных средств</t>
  </si>
  <si>
    <t>0314</t>
  </si>
  <si>
    <t>00003140000000000000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</si>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</sst>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color indexed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7"/>
      <name val="Arial Cyr"/>
      <charset val="204"/>
    </font>
    <font>
      <sz val="11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1" applyNumberFormat="0" applyAlignment="0" applyProtection="0"/>
    <xf numFmtId="0" fontId="10" fillId="11" borderId="2" applyNumberFormat="0" applyAlignment="0" applyProtection="0"/>
    <xf numFmtId="0" fontId="11" fillId="11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25" fillId="14" borderId="8" applyNumberFormat="0" applyFont="0" applyAlignment="0" applyProtection="0"/>
    <xf numFmtId="0" fontId="25" fillId="14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4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0" borderId="0" applyNumberFormat="0" applyBorder="0" applyAlignment="0" applyProtection="0"/>
    <xf numFmtId="0" fontId="35" fillId="22" borderId="0" applyNumberFormat="0" applyBorder="0" applyAlignment="0" applyProtection="0"/>
    <xf numFmtId="0" fontId="3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2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1" applyNumberFormat="0" applyAlignment="0" applyProtection="0"/>
    <xf numFmtId="0" fontId="10" fillId="11" borderId="2" applyNumberFormat="0" applyAlignment="0" applyProtection="0"/>
    <xf numFmtId="0" fontId="11" fillId="11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2" fillId="0" borderId="0"/>
    <xf numFmtId="0" fontId="35" fillId="0" borderId="0"/>
    <xf numFmtId="0" fontId="1" fillId="0" borderId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35" fillId="14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309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49" fontId="4" fillId="0" borderId="0" xfId="0" applyNumberFormat="1" applyFont="1" applyProtection="1"/>
    <xf numFmtId="0" fontId="3" fillId="0" borderId="0" xfId="0" applyFont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0" fillId="0" borderId="0" xfId="0" applyFont="1" applyAlignment="1" applyProtection="1"/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/>
    <xf numFmtId="0" fontId="26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Continuous"/>
    </xf>
    <xf numFmtId="0" fontId="24" fillId="0" borderId="10" xfId="0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wrapText="1" indent="3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 wrapText="1"/>
    </xf>
    <xf numFmtId="0" fontId="24" fillId="0" borderId="0" xfId="0" applyFont="1" applyProtection="1"/>
    <xf numFmtId="0" fontId="24" fillId="0" borderId="11" xfId="0" applyFont="1" applyBorder="1" applyAlignment="1" applyProtection="1">
      <alignment horizontal="center" vertical="center"/>
    </xf>
    <xf numFmtId="49" fontId="24" fillId="0" borderId="12" xfId="0" applyNumberFormat="1" applyFont="1" applyBorder="1" applyAlignment="1" applyProtection="1">
      <alignment horizontal="center"/>
    </xf>
    <xf numFmtId="49" fontId="24" fillId="0" borderId="13" xfId="0" applyNumberFormat="1" applyFont="1" applyBorder="1" applyAlignment="1" applyProtection="1">
      <alignment horizontal="center"/>
    </xf>
    <xf numFmtId="49" fontId="24" fillId="0" borderId="14" xfId="0" applyNumberFormat="1" applyFont="1" applyBorder="1" applyAlignment="1" applyProtection="1">
      <alignment horizontal="center"/>
    </xf>
    <xf numFmtId="49" fontId="24" fillId="0" borderId="10" xfId="0" applyNumberFormat="1" applyFont="1" applyBorder="1" applyAlignment="1" applyProtection="1">
      <alignment horizontal="center"/>
    </xf>
    <xf numFmtId="49" fontId="24" fillId="0" borderId="15" xfId="0" applyNumberFormat="1" applyFont="1" applyBorder="1" applyAlignment="1" applyProtection="1">
      <alignment horizontal="center"/>
    </xf>
    <xf numFmtId="49" fontId="24" fillId="0" borderId="16" xfId="0" applyNumberFormat="1" applyFont="1" applyBorder="1" applyAlignment="1" applyProtection="1">
      <alignment horizontal="center"/>
    </xf>
    <xf numFmtId="49" fontId="24" fillId="0" borderId="17" xfId="0" applyNumberFormat="1" applyFont="1" applyBorder="1" applyAlignment="1" applyProtection="1">
      <alignment horizontal="center"/>
    </xf>
    <xf numFmtId="49" fontId="24" fillId="0" borderId="18" xfId="0" applyNumberFormat="1" applyFont="1" applyBorder="1" applyAlignment="1" applyProtection="1">
      <alignment horizontal="center"/>
    </xf>
    <xf numFmtId="49" fontId="24" fillId="0" borderId="0" xfId="0" applyNumberFormat="1" applyFont="1" applyBorder="1" applyAlignment="1" applyProtection="1">
      <alignment horizontal="center"/>
    </xf>
    <xf numFmtId="49" fontId="24" fillId="0" borderId="19" xfId="0" applyNumberFormat="1" applyFont="1" applyBorder="1" applyAlignment="1" applyProtection="1">
      <alignment horizontal="center"/>
    </xf>
    <xf numFmtId="49" fontId="24" fillId="0" borderId="20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49" fontId="29" fillId="0" borderId="0" xfId="0" applyNumberFormat="1" applyFont="1" applyBorder="1" applyAlignment="1" applyProtection="1">
      <alignment horizontal="center"/>
    </xf>
    <xf numFmtId="49" fontId="24" fillId="15" borderId="14" xfId="0" applyNumberFormat="1" applyFont="1" applyFill="1" applyBorder="1" applyAlignment="1" applyProtection="1">
      <alignment horizontal="center" vertical="center"/>
    </xf>
    <xf numFmtId="49" fontId="24" fillId="15" borderId="10" xfId="0" applyNumberFormat="1" applyFont="1" applyFill="1" applyBorder="1" applyAlignment="1" applyProtection="1">
      <alignment horizontal="center" vertical="center"/>
    </xf>
    <xf numFmtId="49" fontId="24" fillId="16" borderId="21" xfId="0" applyNumberFormat="1" applyFont="1" applyFill="1" applyBorder="1" applyAlignment="1" applyProtection="1">
      <alignment horizontal="center" vertical="center"/>
    </xf>
    <xf numFmtId="49" fontId="24" fillId="16" borderId="22" xfId="0" applyNumberFormat="1" applyFont="1" applyFill="1" applyBorder="1" applyAlignment="1" applyProtection="1">
      <alignment horizontal="center" vertical="center"/>
    </xf>
    <xf numFmtId="49" fontId="24" fillId="15" borderId="12" xfId="0" applyNumberFormat="1" applyFont="1" applyFill="1" applyBorder="1" applyAlignment="1" applyProtection="1">
      <alignment horizontal="center"/>
    </xf>
    <xf numFmtId="49" fontId="24" fillId="15" borderId="13" xfId="0" applyNumberFormat="1" applyFont="1" applyFill="1" applyBorder="1" applyAlignment="1" applyProtection="1">
      <alignment horizontal="center"/>
    </xf>
    <xf numFmtId="49" fontId="24" fillId="15" borderId="14" xfId="0" applyNumberFormat="1" applyFont="1" applyFill="1" applyBorder="1" applyAlignment="1" applyProtection="1">
      <alignment horizontal="center"/>
    </xf>
    <xf numFmtId="49" fontId="24" fillId="15" borderId="10" xfId="0" applyNumberFormat="1" applyFont="1" applyFill="1" applyBorder="1" applyAlignment="1" applyProtection="1">
      <alignment horizontal="center"/>
    </xf>
    <xf numFmtId="49" fontId="24" fillId="16" borderId="23" xfId="0" applyNumberFormat="1" applyFont="1" applyFill="1" applyBorder="1" applyAlignment="1" applyProtection="1">
      <alignment horizontal="center"/>
    </xf>
    <xf numFmtId="49" fontId="24" fillId="16" borderId="24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3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49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49" fontId="0" fillId="0" borderId="0" xfId="0" applyNumberFormat="1" applyFont="1" applyBorder="1" applyProtection="1"/>
    <xf numFmtId="0" fontId="0" fillId="0" borderId="0" xfId="0" applyFont="1" applyBorder="1" applyAlignment="1" applyProtection="1">
      <alignment horizontal="right"/>
    </xf>
    <xf numFmtId="0" fontId="24" fillId="0" borderId="0" xfId="0" applyFont="1" applyAlignment="1" applyProtection="1">
      <alignment horizontal="right"/>
    </xf>
    <xf numFmtId="49" fontId="24" fillId="0" borderId="0" xfId="0" applyNumberFormat="1" applyFont="1" applyProtection="1"/>
    <xf numFmtId="0" fontId="0" fillId="0" borderId="0" xfId="0" applyFont="1" applyAlignment="1" applyProtection="1">
      <alignment horizontal="centerContinuous"/>
    </xf>
    <xf numFmtId="0" fontId="24" fillId="0" borderId="18" xfId="0" applyFont="1" applyBorder="1" applyAlignment="1" applyProtection="1">
      <alignment horizontal="center" vertical="center"/>
    </xf>
    <xf numFmtId="0" fontId="31" fillId="16" borderId="25" xfId="0" applyFont="1" applyFill="1" applyBorder="1" applyAlignment="1" applyProtection="1">
      <alignment horizontal="center"/>
    </xf>
    <xf numFmtId="0" fontId="32" fillId="15" borderId="26" xfId="0" applyFont="1" applyFill="1" applyBorder="1" applyAlignment="1" applyProtection="1">
      <alignment horizontal="left"/>
    </xf>
    <xf numFmtId="0" fontId="32" fillId="15" borderId="27" xfId="0" applyFont="1" applyFill="1" applyBorder="1" applyAlignment="1" applyProtection="1">
      <alignment horizontal="left"/>
    </xf>
    <xf numFmtId="0" fontId="24" fillId="15" borderId="28" xfId="0" applyFont="1" applyFill="1" applyBorder="1" applyAlignment="1" applyProtection="1">
      <alignment horizontal="left" wrapText="1" indent="1"/>
    </xf>
    <xf numFmtId="0" fontId="33" fillId="0" borderId="28" xfId="0" applyFont="1" applyFill="1" applyBorder="1" applyAlignment="1" applyProtection="1">
      <alignment horizontal="left" wrapText="1" indent="2"/>
    </xf>
    <xf numFmtId="0" fontId="33" fillId="0" borderId="29" xfId="0" applyFont="1" applyFill="1" applyBorder="1" applyAlignment="1" applyProtection="1">
      <alignment horizontal="left" wrapText="1" indent="2"/>
    </xf>
    <xf numFmtId="0" fontId="33" fillId="0" borderId="30" xfId="0" applyFont="1" applyFill="1" applyBorder="1" applyAlignment="1" applyProtection="1">
      <alignment horizontal="left" wrapText="1" indent="2"/>
    </xf>
    <xf numFmtId="0" fontId="24" fillId="15" borderId="27" xfId="0" applyFont="1" applyFill="1" applyBorder="1" applyAlignment="1" applyProtection="1">
      <alignment horizontal="left" wrapText="1" indent="1"/>
    </xf>
    <xf numFmtId="0" fontId="24" fillId="15" borderId="30" xfId="0" applyFont="1" applyFill="1" applyBorder="1" applyAlignment="1" applyProtection="1">
      <alignment horizontal="left" wrapText="1" indent="1"/>
    </xf>
    <xf numFmtId="0" fontId="33" fillId="0" borderId="26" xfId="0" applyFont="1" applyFill="1" applyBorder="1" applyAlignment="1" applyProtection="1">
      <alignment horizontal="left" wrapText="1" indent="2"/>
    </xf>
    <xf numFmtId="49" fontId="24" fillId="0" borderId="31" xfId="0" applyNumberFormat="1" applyFont="1" applyBorder="1" applyAlignment="1" applyProtection="1">
      <alignment horizontal="center"/>
    </xf>
    <xf numFmtId="49" fontId="24" fillId="0" borderId="32" xfId="0" applyNumberFormat="1" applyFont="1" applyBorder="1" applyAlignment="1" applyProtection="1">
      <alignment horizontal="center"/>
    </xf>
    <xf numFmtId="0" fontId="31" fillId="16" borderId="33" xfId="0" applyFont="1" applyFill="1" applyBorder="1" applyAlignment="1" applyProtection="1">
      <alignment horizontal="center" wrapText="1"/>
    </xf>
    <xf numFmtId="0" fontId="32" fillId="15" borderId="26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left" wrapText="1" indent="2"/>
    </xf>
    <xf numFmtId="0" fontId="33" fillId="0" borderId="27" xfId="0" applyFont="1" applyFill="1" applyBorder="1" applyAlignment="1" applyProtection="1">
      <alignment horizontal="left" wrapText="1" indent="2"/>
    </xf>
    <xf numFmtId="0" fontId="24" fillId="0" borderId="34" xfId="0" applyFont="1" applyBorder="1" applyAlignment="1" applyProtection="1">
      <alignment horizontal="center" vertical="center" wrapText="1"/>
    </xf>
    <xf numFmtId="49" fontId="24" fillId="0" borderId="34" xfId="0" applyNumberFormat="1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28" fillId="0" borderId="0" xfId="0" applyFont="1" applyBorder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5" fillId="0" borderId="35" xfId="0" applyFont="1" applyBorder="1" applyAlignment="1" applyProtection="1">
      <alignment horizontal="center"/>
    </xf>
    <xf numFmtId="49" fontId="0" fillId="0" borderId="36" xfId="0" applyNumberFormat="1" applyFont="1" applyBorder="1" applyAlignment="1" applyProtection="1">
      <alignment horizontal="center"/>
    </xf>
    <xf numFmtId="14" fontId="0" fillId="0" borderId="37" xfId="0" applyNumberFormat="1" applyFont="1" applyBorder="1" applyAlignment="1" applyProtection="1">
      <alignment horizontal="center" vertical="center"/>
    </xf>
    <xf numFmtId="49" fontId="0" fillId="0" borderId="37" xfId="0" applyNumberFormat="1" applyFont="1" applyBorder="1" applyAlignment="1" applyProtection="1">
      <alignment horizontal="center" vertical="center"/>
    </xf>
    <xf numFmtId="49" fontId="24" fillId="0" borderId="37" xfId="0" applyNumberFormat="1" applyFont="1" applyBorder="1" applyAlignment="1" applyProtection="1">
      <alignment horizontal="center" vertical="center"/>
      <protection locked="0"/>
    </xf>
    <xf numFmtId="49" fontId="24" fillId="0" borderId="37" xfId="0" applyNumberFormat="1" applyFont="1" applyBorder="1" applyAlignment="1" applyProtection="1">
      <alignment horizontal="center" vertical="center"/>
    </xf>
    <xf numFmtId="49" fontId="24" fillId="0" borderId="38" xfId="0" applyNumberFormat="1" applyFont="1" applyBorder="1" applyAlignment="1" applyProtection="1">
      <alignment horizontal="center"/>
    </xf>
    <xf numFmtId="164" fontId="24" fillId="16" borderId="39" xfId="0" applyNumberFormat="1" applyFont="1" applyFill="1" applyBorder="1" applyAlignment="1" applyProtection="1">
      <alignment horizontal="right" wrapText="1"/>
    </xf>
    <xf numFmtId="164" fontId="24" fillId="16" borderId="40" xfId="0" applyNumberFormat="1" applyFont="1" applyFill="1" applyBorder="1" applyAlignment="1" applyProtection="1">
      <alignment horizontal="right" wrapText="1"/>
    </xf>
    <xf numFmtId="164" fontId="24" fillId="15" borderId="13" xfId="0" applyNumberFormat="1" applyFont="1" applyFill="1" applyBorder="1" applyAlignment="1" applyProtection="1">
      <alignment horizontal="right" wrapText="1"/>
    </xf>
    <xf numFmtId="164" fontId="24" fillId="15" borderId="41" xfId="0" applyNumberFormat="1" applyFont="1" applyFill="1" applyBorder="1" applyAlignment="1" applyProtection="1">
      <alignment horizontal="right" wrapText="1"/>
    </xf>
    <xf numFmtId="164" fontId="24" fillId="0" borderId="13" xfId="0" applyNumberFormat="1" applyFont="1" applyBorder="1" applyAlignment="1" applyProtection="1">
      <alignment horizontal="right" wrapText="1"/>
      <protection locked="0"/>
    </xf>
    <xf numFmtId="164" fontId="24" fillId="0" borderId="42" xfId="0" applyNumberFormat="1" applyFont="1" applyBorder="1" applyAlignment="1" applyProtection="1">
      <alignment horizontal="right" wrapText="1"/>
      <protection locked="0"/>
    </xf>
    <xf numFmtId="164" fontId="24" fillId="0" borderId="41" xfId="0" applyNumberFormat="1" applyFont="1" applyBorder="1" applyAlignment="1" applyProtection="1">
      <alignment horizontal="right" wrapText="1"/>
      <protection locked="0"/>
    </xf>
    <xf numFmtId="164" fontId="24" fillId="0" borderId="16" xfId="0" applyNumberFormat="1" applyFont="1" applyBorder="1" applyAlignment="1" applyProtection="1">
      <alignment horizontal="right" wrapText="1"/>
      <protection locked="0"/>
    </xf>
    <xf numFmtId="164" fontId="24" fillId="15" borderId="10" xfId="0" applyNumberFormat="1" applyFont="1" applyFill="1" applyBorder="1" applyAlignment="1" applyProtection="1">
      <alignment horizontal="right" wrapText="1"/>
    </xf>
    <xf numFmtId="164" fontId="24" fillId="15" borderId="43" xfId="0" applyNumberFormat="1" applyFont="1" applyFill="1" applyBorder="1" applyAlignment="1" applyProtection="1">
      <alignment horizontal="right" wrapText="1"/>
    </xf>
    <xf numFmtId="164" fontId="24" fillId="0" borderId="13" xfId="0" applyNumberFormat="1" applyFont="1" applyFill="1" applyBorder="1" applyAlignment="1" applyProtection="1">
      <alignment horizontal="right" wrapText="1"/>
      <protection locked="0"/>
    </xf>
    <xf numFmtId="164" fontId="24" fillId="0" borderId="42" xfId="0" applyNumberFormat="1" applyFont="1" applyFill="1" applyBorder="1" applyAlignment="1" applyProtection="1">
      <alignment horizontal="right" wrapText="1"/>
      <protection locked="0"/>
    </xf>
    <xf numFmtId="164" fontId="24" fillId="0" borderId="41" xfId="0" applyNumberFormat="1" applyFont="1" applyFill="1" applyBorder="1" applyAlignment="1" applyProtection="1">
      <alignment horizontal="right" wrapText="1"/>
      <protection locked="0"/>
    </xf>
    <xf numFmtId="164" fontId="24" fillId="15" borderId="42" xfId="0" applyNumberFormat="1" applyFont="1" applyFill="1" applyBorder="1" applyAlignment="1" applyProtection="1">
      <alignment horizontal="right" wrapText="1"/>
    </xf>
    <xf numFmtId="164" fontId="24" fillId="0" borderId="20" xfId="0" applyNumberFormat="1" applyFont="1" applyBorder="1" applyAlignment="1" applyProtection="1">
      <alignment horizontal="right" wrapText="1"/>
      <protection locked="0"/>
    </xf>
    <xf numFmtId="164" fontId="24" fillId="15" borderId="20" xfId="0" applyNumberFormat="1" applyFont="1" applyFill="1" applyBorder="1" applyAlignment="1" applyProtection="1">
      <alignment horizontal="right" wrapText="1"/>
    </xf>
    <xf numFmtId="164" fontId="24" fillId="0" borderId="44" xfId="0" applyNumberFormat="1" applyFont="1" applyBorder="1" applyAlignment="1" applyProtection="1">
      <alignment horizontal="right" wrapText="1"/>
      <protection locked="0"/>
    </xf>
    <xf numFmtId="164" fontId="24" fillId="15" borderId="35" xfId="0" applyNumberFormat="1" applyFont="1" applyFill="1" applyBorder="1" applyAlignment="1" applyProtection="1">
      <alignment horizontal="right" wrapText="1"/>
    </xf>
    <xf numFmtId="164" fontId="24" fillId="0" borderId="35" xfId="0" applyNumberFormat="1" applyFont="1" applyBorder="1" applyAlignment="1" applyProtection="1">
      <alignment horizontal="right" wrapText="1"/>
      <protection locked="0"/>
    </xf>
    <xf numFmtId="164" fontId="24" fillId="0" borderId="32" xfId="0" applyNumberFormat="1" applyFont="1" applyBorder="1" applyAlignment="1" applyProtection="1">
      <alignment horizontal="right" wrapText="1"/>
      <protection locked="0"/>
    </xf>
    <xf numFmtId="164" fontId="24" fillId="0" borderId="45" xfId="0" applyNumberFormat="1" applyFont="1" applyBorder="1" applyAlignment="1" applyProtection="1">
      <alignment horizontal="right" wrapText="1"/>
      <protection locked="0"/>
    </xf>
    <xf numFmtId="164" fontId="24" fillId="15" borderId="11" xfId="0" applyNumberFormat="1" applyFont="1" applyFill="1" applyBorder="1" applyAlignment="1" applyProtection="1">
      <alignment horizontal="right" wrapText="1"/>
    </xf>
    <xf numFmtId="164" fontId="24" fillId="0" borderId="10" xfId="0" applyNumberFormat="1" applyFont="1" applyBorder="1" applyAlignment="1" applyProtection="1">
      <alignment horizontal="right" wrapText="1"/>
      <protection locked="0"/>
    </xf>
    <xf numFmtId="164" fontId="24" fillId="15" borderId="32" xfId="0" applyNumberFormat="1" applyFont="1" applyFill="1" applyBorder="1" applyAlignment="1" applyProtection="1">
      <alignment horizontal="right" wrapText="1"/>
    </xf>
    <xf numFmtId="164" fontId="24" fillId="15" borderId="39" xfId="0" applyNumberFormat="1" applyFont="1" applyFill="1" applyBorder="1" applyAlignment="1" applyProtection="1">
      <alignment horizontal="right" wrapText="1"/>
    </xf>
    <xf numFmtId="164" fontId="24" fillId="0" borderId="46" xfId="0" applyNumberFormat="1" applyFont="1" applyBorder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indent="1"/>
    </xf>
    <xf numFmtId="0" fontId="24" fillId="0" borderId="0" xfId="0" applyFont="1" applyAlignment="1" applyProtection="1">
      <alignment horizontal="right" indent="1"/>
    </xf>
    <xf numFmtId="49" fontId="5" fillId="0" borderId="0" xfId="0" applyNumberFormat="1" applyFont="1" applyProtection="1"/>
    <xf numFmtId="164" fontId="24" fillId="16" borderId="47" xfId="0" applyNumberFormat="1" applyFont="1" applyFill="1" applyBorder="1" applyAlignment="1" applyProtection="1">
      <alignment horizontal="right" wrapText="1"/>
    </xf>
    <xf numFmtId="164" fontId="24" fillId="0" borderId="48" xfId="0" applyNumberFormat="1" applyFont="1" applyBorder="1" applyAlignment="1" applyProtection="1">
      <alignment horizontal="right" wrapText="1"/>
      <protection locked="0"/>
    </xf>
    <xf numFmtId="164" fontId="24" fillId="15" borderId="48" xfId="0" applyNumberFormat="1" applyFont="1" applyFill="1" applyBorder="1" applyAlignment="1" applyProtection="1">
      <alignment horizontal="right" wrapText="1"/>
    </xf>
    <xf numFmtId="164" fontId="24" fillId="0" borderId="49" xfId="0" applyNumberFormat="1" applyFont="1" applyBorder="1" applyAlignment="1" applyProtection="1">
      <alignment horizontal="right" wrapText="1"/>
      <protection locked="0"/>
    </xf>
    <xf numFmtId="164" fontId="24" fillId="0" borderId="20" xfId="0" applyNumberFormat="1" applyFont="1" applyFill="1" applyBorder="1" applyAlignment="1" applyProtection="1">
      <alignment horizontal="right" wrapText="1"/>
      <protection locked="0"/>
    </xf>
    <xf numFmtId="0" fontId="33" fillId="0" borderId="50" xfId="0" applyFont="1" applyFill="1" applyBorder="1" applyAlignment="1" applyProtection="1">
      <alignment horizontal="left" wrapText="1" indent="2"/>
    </xf>
    <xf numFmtId="49" fontId="3" fillId="0" borderId="51" xfId="0" applyNumberFormat="1" applyFont="1" applyBorder="1" applyAlignment="1" applyProtection="1">
      <alignment horizontal="right"/>
    </xf>
    <xf numFmtId="164" fontId="24" fillId="15" borderId="24" xfId="0" applyNumberFormat="1" applyFont="1" applyFill="1" applyBorder="1" applyAlignment="1" applyProtection="1">
      <alignment horizontal="right" wrapText="1"/>
    </xf>
    <xf numFmtId="49" fontId="3" fillId="0" borderId="52" xfId="0" applyNumberFormat="1" applyFont="1" applyBorder="1" applyAlignment="1" applyProtection="1"/>
    <xf numFmtId="0" fontId="24" fillId="0" borderId="50" xfId="0" applyFont="1" applyFill="1" applyBorder="1" applyAlignment="1" applyProtection="1">
      <alignment horizontal="left" wrapText="1" indent="1"/>
    </xf>
    <xf numFmtId="164" fontId="24" fillId="0" borderId="11" xfId="0" applyNumberFormat="1" applyFont="1" applyBorder="1" applyAlignment="1" applyProtection="1">
      <alignment horizontal="right" wrapText="1"/>
      <protection locked="0"/>
    </xf>
    <xf numFmtId="164" fontId="24" fillId="0" borderId="18" xfId="0" applyNumberFormat="1" applyFont="1" applyBorder="1" applyAlignment="1" applyProtection="1">
      <alignment horizontal="right" wrapText="1"/>
      <protection locked="0"/>
    </xf>
    <xf numFmtId="49" fontId="24" fillId="0" borderId="14" xfId="0" applyNumberFormat="1" applyFont="1" applyFill="1" applyBorder="1" applyAlignment="1" applyProtection="1">
      <alignment horizontal="center"/>
    </xf>
    <xf numFmtId="164" fontId="24" fillId="0" borderId="53" xfId="0" applyNumberFormat="1" applyFont="1" applyBorder="1" applyAlignment="1" applyProtection="1">
      <alignment horizontal="right" wrapText="1"/>
      <protection locked="0"/>
    </xf>
    <xf numFmtId="49" fontId="24" fillId="0" borderId="31" xfId="0" applyNumberFormat="1" applyFont="1" applyFill="1" applyBorder="1" applyAlignment="1" applyProtection="1">
      <alignment horizontal="center"/>
    </xf>
    <xf numFmtId="49" fontId="24" fillId="0" borderId="32" xfId="0" applyNumberFormat="1" applyFont="1" applyFill="1" applyBorder="1" applyAlignment="1" applyProtection="1">
      <alignment horizontal="center"/>
    </xf>
    <xf numFmtId="164" fontId="24" fillId="0" borderId="54" xfId="0" applyNumberFormat="1" applyFont="1" applyBorder="1" applyAlignment="1" applyProtection="1">
      <alignment horizontal="right" wrapText="1"/>
      <protection locked="0"/>
    </xf>
    <xf numFmtId="49" fontId="6" fillId="0" borderId="0" xfId="0" applyNumberFormat="1" applyFont="1" applyBorder="1" applyAlignment="1" applyProtection="1">
      <alignment horizontal="left"/>
    </xf>
    <xf numFmtId="0" fontId="32" fillId="15" borderId="26" xfId="0" applyFont="1" applyFill="1" applyBorder="1" applyAlignment="1" applyProtection="1">
      <alignment horizontal="left" wrapText="1"/>
    </xf>
    <xf numFmtId="49" fontId="24" fillId="15" borderId="20" xfId="0" applyNumberFormat="1" applyFont="1" applyFill="1" applyBorder="1" applyAlignment="1" applyProtection="1">
      <alignment horizontal="center"/>
    </xf>
    <xf numFmtId="164" fontId="24" fillId="15" borderId="44" xfId="0" applyNumberFormat="1" applyFont="1" applyFill="1" applyBorder="1" applyAlignment="1" applyProtection="1">
      <alignment horizontal="right" wrapText="1"/>
    </xf>
    <xf numFmtId="164" fontId="24" fillId="15" borderId="16" xfId="0" applyNumberFormat="1" applyFont="1" applyFill="1" applyBorder="1" applyAlignment="1" applyProtection="1">
      <alignment horizontal="right" wrapText="1"/>
    </xf>
    <xf numFmtId="164" fontId="24" fillId="0" borderId="55" xfId="0" applyNumberFormat="1" applyFont="1" applyBorder="1" applyAlignment="1" applyProtection="1">
      <alignment horizontal="right" wrapText="1"/>
      <protection locked="0"/>
    </xf>
    <xf numFmtId="0" fontId="24" fillId="0" borderId="49" xfId="0" applyFont="1" applyBorder="1" applyAlignment="1" applyProtection="1">
      <alignment horizontal="center" vertical="center"/>
    </xf>
    <xf numFmtId="164" fontId="24" fillId="15" borderId="18" xfId="0" applyNumberFormat="1" applyFont="1" applyFill="1" applyBorder="1" applyAlignment="1" applyProtection="1">
      <alignment horizontal="right" wrapText="1"/>
    </xf>
    <xf numFmtId="164" fontId="24" fillId="0" borderId="56" xfId="0" applyNumberFormat="1" applyFont="1" applyBorder="1" applyAlignment="1" applyProtection="1">
      <alignment horizontal="right" wrapText="1"/>
      <protection locked="0"/>
    </xf>
    <xf numFmtId="164" fontId="24" fillId="0" borderId="57" xfId="0" applyNumberFormat="1" applyFont="1" applyBorder="1" applyAlignment="1" applyProtection="1">
      <alignment horizontal="right" wrapText="1"/>
      <protection locked="0"/>
    </xf>
    <xf numFmtId="0" fontId="33" fillId="0" borderId="46" xfId="0" applyFont="1" applyFill="1" applyBorder="1" applyAlignment="1" applyProtection="1">
      <alignment horizontal="left" wrapText="1" indent="2"/>
    </xf>
    <xf numFmtId="164" fontId="24" fillId="15" borderId="58" xfId="0" applyNumberFormat="1" applyFont="1" applyFill="1" applyBorder="1" applyAlignment="1" applyProtection="1">
      <alignment horizontal="right" wrapText="1"/>
    </xf>
    <xf numFmtId="164" fontId="24" fillId="0" borderId="58" xfId="0" applyNumberFormat="1" applyFont="1" applyBorder="1" applyAlignment="1" applyProtection="1">
      <alignment horizontal="right" wrapText="1"/>
      <protection locked="0"/>
    </xf>
    <xf numFmtId="164" fontId="24" fillId="15" borderId="59" xfId="0" applyNumberFormat="1" applyFont="1" applyFill="1" applyBorder="1" applyAlignment="1" applyProtection="1">
      <alignment horizontal="right" wrapText="1"/>
    </xf>
    <xf numFmtId="164" fontId="24" fillId="0" borderId="59" xfId="0" applyNumberFormat="1" applyFont="1" applyBorder="1" applyAlignment="1" applyProtection="1">
      <alignment horizontal="right" wrapText="1"/>
      <protection locked="0"/>
    </xf>
    <xf numFmtId="164" fontId="24" fillId="0" borderId="60" xfId="0" applyNumberFormat="1" applyFont="1" applyBorder="1" applyAlignment="1" applyProtection="1">
      <alignment horizontal="right" wrapText="1"/>
      <protection locked="0"/>
    </xf>
    <xf numFmtId="164" fontId="24" fillId="0" borderId="43" xfId="0" applyNumberFormat="1" applyFont="1" applyBorder="1" applyAlignment="1" applyProtection="1">
      <alignment horizontal="right" wrapText="1"/>
      <protection locked="0"/>
    </xf>
    <xf numFmtId="49" fontId="24" fillId="17" borderId="14" xfId="0" applyNumberFormat="1" applyFont="1" applyFill="1" applyBorder="1" applyAlignment="1" applyProtection="1">
      <alignment horizontal="center"/>
    </xf>
    <xf numFmtId="49" fontId="24" fillId="17" borderId="10" xfId="0" applyNumberFormat="1" applyFont="1" applyFill="1" applyBorder="1" applyAlignment="1" applyProtection="1">
      <alignment horizontal="center"/>
    </xf>
    <xf numFmtId="0" fontId="24" fillId="17" borderId="30" xfId="0" applyFont="1" applyFill="1" applyBorder="1" applyAlignment="1" applyProtection="1">
      <alignment horizontal="left" wrapText="1" indent="1"/>
    </xf>
    <xf numFmtId="164" fontId="24" fillId="17" borderId="20" xfId="0" applyNumberFormat="1" applyFont="1" applyFill="1" applyBorder="1" applyAlignment="1" applyProtection="1">
      <alignment horizontal="right" wrapText="1"/>
      <protection locked="0"/>
    </xf>
    <xf numFmtId="0" fontId="33" fillId="0" borderId="28" xfId="0" applyFont="1" applyFill="1" applyBorder="1" applyAlignment="1" applyProtection="1">
      <alignment horizontal="left" wrapText="1" indent="1"/>
    </xf>
    <xf numFmtId="164" fontId="24" fillId="0" borderId="10" xfId="0" applyNumberFormat="1" applyFont="1" applyFill="1" applyBorder="1" applyAlignment="1" applyProtection="1">
      <alignment horizontal="right" wrapText="1"/>
      <protection locked="0"/>
    </xf>
    <xf numFmtId="164" fontId="24" fillId="0" borderId="61" xfId="0" applyNumberFormat="1" applyFont="1" applyBorder="1" applyAlignment="1" applyProtection="1">
      <alignment horizontal="right" wrapText="1"/>
      <protection locked="0"/>
    </xf>
    <xf numFmtId="0" fontId="24" fillId="0" borderId="34" xfId="0" applyFont="1" applyBorder="1" applyAlignment="1" applyProtection="1">
      <alignment horizontal="center" vertical="center"/>
    </xf>
    <xf numFmtId="49" fontId="24" fillId="17" borderId="23" xfId="0" applyNumberFormat="1" applyFont="1" applyFill="1" applyBorder="1" applyAlignment="1" applyProtection="1">
      <alignment horizontal="center"/>
    </xf>
    <xf numFmtId="49" fontId="24" fillId="17" borderId="24" xfId="0" applyNumberFormat="1" applyFont="1" applyFill="1" applyBorder="1" applyAlignment="1" applyProtection="1">
      <alignment horizontal="center"/>
    </xf>
    <xf numFmtId="164" fontId="24" fillId="0" borderId="24" xfId="0" applyNumberFormat="1" applyFont="1" applyBorder="1" applyAlignment="1" applyProtection="1">
      <alignment horizontal="right" wrapText="1"/>
      <protection locked="0"/>
    </xf>
    <xf numFmtId="164" fontId="24" fillId="0" borderId="39" xfId="0" applyNumberFormat="1" applyFont="1" applyBorder="1" applyAlignment="1" applyProtection="1">
      <alignment horizontal="right" wrapText="1"/>
      <protection locked="0"/>
    </xf>
    <xf numFmtId="164" fontId="24" fillId="0" borderId="40" xfId="0" applyNumberFormat="1" applyFont="1" applyBorder="1" applyAlignment="1" applyProtection="1">
      <alignment horizontal="right" wrapText="1"/>
      <protection locked="0"/>
    </xf>
    <xf numFmtId="0" fontId="33" fillId="0" borderId="0" xfId="0" applyFont="1" applyAlignment="1" applyProtection="1">
      <alignment horizontal="left" wrapText="1" indent="1"/>
    </xf>
    <xf numFmtId="0" fontId="33" fillId="0" borderId="50" xfId="0" applyFont="1" applyFill="1" applyBorder="1" applyAlignment="1" applyProtection="1">
      <alignment horizontal="left" wrapText="1" indent="3"/>
    </xf>
    <xf numFmtId="49" fontId="24" fillId="0" borderId="23" xfId="0" applyNumberFormat="1" applyFont="1" applyBorder="1" applyAlignment="1" applyProtection="1">
      <alignment horizontal="center"/>
    </xf>
    <xf numFmtId="49" fontId="24" fillId="0" borderId="24" xfId="0" applyNumberFormat="1" applyFont="1" applyBorder="1" applyAlignment="1" applyProtection="1">
      <alignment horizontal="center"/>
    </xf>
    <xf numFmtId="0" fontId="33" fillId="0" borderId="27" xfId="0" applyFont="1" applyFill="1" applyBorder="1" applyAlignment="1" applyProtection="1">
      <alignment horizontal="left" wrapText="1" indent="3"/>
    </xf>
    <xf numFmtId="0" fontId="33" fillId="0" borderId="30" xfId="0" applyFont="1" applyFill="1" applyBorder="1" applyAlignment="1" applyProtection="1">
      <alignment horizontal="left" wrapText="1" indent="3"/>
    </xf>
    <xf numFmtId="0" fontId="24" fillId="0" borderId="0" xfId="0" applyFont="1" applyFill="1" applyProtection="1"/>
    <xf numFmtId="164" fontId="24" fillId="0" borderId="47" xfId="0" applyNumberFormat="1" applyFont="1" applyBorder="1" applyAlignment="1" applyProtection="1">
      <alignment horizontal="right" wrapText="1"/>
      <protection locked="0"/>
    </xf>
    <xf numFmtId="49" fontId="3" fillId="0" borderId="19" xfId="0" applyNumberFormat="1" applyFont="1" applyBorder="1" applyAlignment="1" applyProtection="1">
      <alignment horizontal="right"/>
    </xf>
    <xf numFmtId="49" fontId="24" fillId="0" borderId="35" xfId="0" applyNumberFormat="1" applyFont="1" applyBorder="1" applyAlignment="1" applyProtection="1">
      <alignment horizontal="center"/>
    </xf>
    <xf numFmtId="49" fontId="24" fillId="0" borderId="39" xfId="0" applyNumberFormat="1" applyFont="1" applyBorder="1" applyAlignment="1" applyProtection="1">
      <alignment horizontal="center"/>
    </xf>
    <xf numFmtId="49" fontId="24" fillId="0" borderId="62" xfId="0" applyNumberFormat="1" applyFont="1" applyBorder="1" applyAlignment="1" applyProtection="1">
      <alignment horizontal="center"/>
    </xf>
    <xf numFmtId="49" fontId="24" fillId="0" borderId="59" xfId="0" applyNumberFormat="1" applyFont="1" applyBorder="1" applyAlignment="1" applyProtection="1">
      <alignment horizontal="center"/>
    </xf>
    <xf numFmtId="0" fontId="33" fillId="0" borderId="26" xfId="0" applyFont="1" applyFill="1" applyBorder="1" applyAlignment="1" applyProtection="1">
      <alignment horizontal="left" wrapText="1" indent="3"/>
    </xf>
    <xf numFmtId="0" fontId="32" fillId="0" borderId="27" xfId="0" applyFont="1" applyFill="1" applyBorder="1" applyAlignment="1" applyProtection="1">
      <alignment horizontal="left" wrapText="1"/>
    </xf>
    <xf numFmtId="49" fontId="24" fillId="0" borderId="17" xfId="0" applyNumberFormat="1" applyFont="1" applyFill="1" applyBorder="1" applyAlignment="1" applyProtection="1">
      <alignment horizontal="center"/>
    </xf>
    <xf numFmtId="49" fontId="24" fillId="0" borderId="18" xfId="0" applyNumberFormat="1" applyFont="1" applyFill="1" applyBorder="1" applyAlignment="1" applyProtection="1">
      <alignment horizontal="center"/>
    </xf>
    <xf numFmtId="49" fontId="24" fillId="15" borderId="42" xfId="0" applyNumberFormat="1" applyFont="1" applyFill="1" applyBorder="1" applyAlignment="1" applyProtection="1">
      <alignment horizontal="center"/>
    </xf>
    <xf numFmtId="49" fontId="24" fillId="0" borderId="12" xfId="0" applyNumberFormat="1" applyFont="1" applyFill="1" applyBorder="1" applyAlignment="1" applyProtection="1">
      <alignment horizontal="center"/>
    </xf>
    <xf numFmtId="49" fontId="24" fillId="0" borderId="13" xfId="0" applyNumberFormat="1" applyFont="1" applyFill="1" applyBorder="1" applyAlignment="1" applyProtection="1">
      <alignment horizontal="center"/>
    </xf>
    <xf numFmtId="49" fontId="24" fillId="0" borderId="10" xfId="0" applyNumberFormat="1" applyFont="1" applyFill="1" applyBorder="1" applyAlignment="1" applyProtection="1">
      <alignment horizontal="center"/>
    </xf>
    <xf numFmtId="49" fontId="24" fillId="0" borderId="23" xfId="0" applyNumberFormat="1" applyFont="1" applyFill="1" applyBorder="1" applyAlignment="1" applyProtection="1">
      <alignment horizontal="center"/>
    </xf>
    <xf numFmtId="49" fontId="24" fillId="0" borderId="24" xfId="0" applyNumberFormat="1" applyFont="1" applyFill="1" applyBorder="1" applyAlignment="1" applyProtection="1">
      <alignment horizontal="center"/>
    </xf>
    <xf numFmtId="164" fontId="24" fillId="0" borderId="43" xfId="0" applyNumberFormat="1" applyFont="1" applyFill="1" applyBorder="1" applyAlignment="1" applyProtection="1">
      <alignment horizontal="right" wrapText="1"/>
      <protection locked="0"/>
    </xf>
    <xf numFmtId="0" fontId="33" fillId="15" borderId="27" xfId="0" applyFont="1" applyFill="1" applyBorder="1" applyAlignment="1" applyProtection="1">
      <alignment horizontal="left" wrapText="1" indent="1"/>
    </xf>
    <xf numFmtId="0" fontId="32" fillId="17" borderId="27" xfId="0" applyFont="1" applyFill="1" applyBorder="1" applyAlignment="1" applyProtection="1">
      <alignment horizontal="left" wrapText="1"/>
    </xf>
    <xf numFmtId="164" fontId="24" fillId="15" borderId="46" xfId="0" applyNumberFormat="1" applyFont="1" applyFill="1" applyBorder="1" applyAlignment="1" applyProtection="1">
      <alignment horizontal="right" wrapText="1"/>
    </xf>
    <xf numFmtId="164" fontId="24" fillId="0" borderId="24" xfId="0" applyNumberFormat="1" applyFont="1" applyFill="1" applyBorder="1" applyAlignment="1" applyProtection="1">
      <alignment horizontal="right" wrapText="1"/>
      <protection locked="0"/>
    </xf>
    <xf numFmtId="164" fontId="24" fillId="15" borderId="53" xfId="0" applyNumberFormat="1" applyFont="1" applyFill="1" applyBorder="1" applyAlignment="1" applyProtection="1">
      <alignment horizontal="right" wrapText="1"/>
    </xf>
    <xf numFmtId="164" fontId="24" fillId="15" borderId="40" xfId="0" applyNumberFormat="1" applyFont="1" applyFill="1" applyBorder="1" applyAlignment="1" applyProtection="1">
      <alignment horizontal="right" wrapText="1"/>
    </xf>
    <xf numFmtId="164" fontId="24" fillId="16" borderId="24" xfId="0" applyNumberFormat="1" applyFont="1" applyFill="1" applyBorder="1" applyAlignment="1" applyProtection="1">
      <alignment horizontal="right" wrapText="1"/>
    </xf>
    <xf numFmtId="164" fontId="24" fillId="15" borderId="63" xfId="0" applyNumberFormat="1" applyFont="1" applyFill="1" applyBorder="1" applyAlignment="1" applyProtection="1">
      <alignment horizontal="right" wrapText="1"/>
    </xf>
    <xf numFmtId="164" fontId="24" fillId="17" borderId="10" xfId="0" applyNumberFormat="1" applyFont="1" applyFill="1" applyBorder="1" applyAlignment="1" applyProtection="1">
      <alignment horizontal="right" wrapText="1"/>
      <protection locked="0"/>
    </xf>
    <xf numFmtId="164" fontId="24" fillId="17" borderId="43" xfId="0" applyNumberFormat="1" applyFont="1" applyFill="1" applyBorder="1" applyAlignment="1" applyProtection="1">
      <alignment horizontal="right" wrapText="1"/>
      <protection locked="0"/>
    </xf>
    <xf numFmtId="0" fontId="24" fillId="17" borderId="29" xfId="0" applyFont="1" applyFill="1" applyBorder="1" applyAlignment="1" applyProtection="1">
      <alignment horizontal="left" wrapText="1" indent="1"/>
    </xf>
    <xf numFmtId="0" fontId="24" fillId="15" borderId="26" xfId="0" applyFont="1" applyFill="1" applyBorder="1" applyAlignment="1" applyProtection="1">
      <alignment horizontal="left" wrapText="1" indent="1"/>
    </xf>
    <xf numFmtId="0" fontId="30" fillId="0" borderId="0" xfId="0" applyFont="1" applyAlignment="1" applyProtection="1">
      <alignment horizontal="left"/>
    </xf>
    <xf numFmtId="0" fontId="33" fillId="0" borderId="65" xfId="0" applyFont="1" applyFill="1" applyBorder="1" applyAlignment="1" applyProtection="1">
      <alignment horizontal="left" wrapText="1" indent="2"/>
    </xf>
    <xf numFmtId="0" fontId="33" fillId="0" borderId="66" xfId="0" applyFont="1" applyFill="1" applyBorder="1" applyAlignment="1" applyProtection="1">
      <alignment horizontal="left" wrapText="1" indent="2"/>
    </xf>
    <xf numFmtId="0" fontId="32" fillId="15" borderId="66" xfId="0" applyFont="1" applyFill="1" applyBorder="1" applyAlignment="1" applyProtection="1">
      <alignment horizontal="left" wrapText="1"/>
    </xf>
    <xf numFmtId="49" fontId="24" fillId="0" borderId="11" xfId="0" applyNumberFormat="1" applyFont="1" applyBorder="1" applyAlignment="1" applyProtection="1">
      <alignment horizontal="center"/>
    </xf>
    <xf numFmtId="0" fontId="24" fillId="15" borderId="66" xfId="0" applyFont="1" applyFill="1" applyBorder="1" applyAlignment="1" applyProtection="1">
      <alignment horizontal="left" wrapText="1" indent="1"/>
    </xf>
    <xf numFmtId="49" fontId="24" fillId="17" borderId="20" xfId="0" applyNumberFormat="1" applyFont="1" applyFill="1" applyBorder="1" applyAlignment="1" applyProtection="1">
      <alignment horizontal="center"/>
    </xf>
    <xf numFmtId="0" fontId="32" fillId="15" borderId="30" xfId="0" applyFont="1" applyFill="1" applyBorder="1" applyAlignment="1" applyProtection="1">
      <alignment horizontal="left" wrapText="1"/>
    </xf>
    <xf numFmtId="164" fontId="24" fillId="16" borderId="20" xfId="0" applyNumberFormat="1" applyFont="1" applyFill="1" applyBorder="1" applyAlignment="1" applyProtection="1">
      <alignment horizontal="right" wrapText="1"/>
    </xf>
    <xf numFmtId="164" fontId="24" fillId="16" borderId="60" xfId="0" applyNumberFormat="1" applyFont="1" applyFill="1" applyBorder="1" applyAlignment="1" applyProtection="1">
      <alignment horizontal="right" wrapText="1"/>
    </xf>
    <xf numFmtId="49" fontId="24" fillId="16" borderId="10" xfId="0" applyNumberFormat="1" applyFont="1" applyFill="1" applyBorder="1" applyAlignment="1" applyProtection="1">
      <alignment horizontal="center"/>
    </xf>
    <xf numFmtId="49" fontId="24" fillId="16" borderId="20" xfId="0" applyNumberFormat="1" applyFont="1" applyFill="1" applyBorder="1" applyAlignment="1" applyProtection="1">
      <alignment horizontal="center"/>
    </xf>
    <xf numFmtId="0" fontId="31" fillId="16" borderId="67" xfId="0" applyFont="1" applyFill="1" applyBorder="1" applyAlignment="1" applyProtection="1">
      <alignment horizontal="center" wrapText="1"/>
    </xf>
    <xf numFmtId="49" fontId="24" fillId="0" borderId="11" xfId="0" applyNumberFormat="1" applyFont="1" applyFill="1" applyBorder="1" applyAlignment="1" applyProtection="1">
      <alignment horizontal="center"/>
    </xf>
    <xf numFmtId="0" fontId="24" fillId="0" borderId="65" xfId="0" applyFont="1" applyFill="1" applyBorder="1" applyAlignment="1" applyProtection="1">
      <alignment horizontal="left" wrapText="1" indent="1"/>
    </xf>
    <xf numFmtId="0" fontId="32" fillId="0" borderId="66" xfId="0" applyFont="1" applyFill="1" applyBorder="1" applyAlignment="1" applyProtection="1">
      <alignment horizontal="left" wrapText="1"/>
    </xf>
    <xf numFmtId="0" fontId="33" fillId="0" borderId="66" xfId="0" applyFont="1" applyFill="1" applyBorder="1" applyAlignment="1" applyProtection="1">
      <alignment horizontal="left" wrapText="1" indent="3"/>
    </xf>
    <xf numFmtId="0" fontId="32" fillId="17" borderId="66" xfId="0" applyFont="1" applyFill="1" applyBorder="1" applyAlignment="1" applyProtection="1">
      <alignment horizontal="left" wrapText="1"/>
    </xf>
    <xf numFmtId="49" fontId="24" fillId="0" borderId="42" xfId="0" applyNumberFormat="1" applyFont="1" applyBorder="1" applyAlignment="1" applyProtection="1">
      <alignment horizontal="center"/>
    </xf>
    <xf numFmtId="49" fontId="24" fillId="17" borderId="13" xfId="0" applyNumberFormat="1" applyFont="1" applyFill="1" applyBorder="1" applyAlignment="1" applyProtection="1">
      <alignment horizontal="center"/>
    </xf>
    <xf numFmtId="49" fontId="24" fillId="17" borderId="42" xfId="0" applyNumberFormat="1" applyFont="1" applyFill="1" applyBorder="1" applyAlignment="1" applyProtection="1">
      <alignment horizontal="center"/>
    </xf>
    <xf numFmtId="164" fontId="24" fillId="0" borderId="34" xfId="0" applyNumberFormat="1" applyFont="1" applyBorder="1" applyAlignment="1" applyProtection="1">
      <alignment horizontal="right" wrapText="1"/>
      <protection locked="0"/>
    </xf>
    <xf numFmtId="0" fontId="33" fillId="15" borderId="66" xfId="0" applyFont="1" applyFill="1" applyBorder="1" applyAlignment="1" applyProtection="1">
      <alignment horizontal="left" wrapText="1" indent="1"/>
    </xf>
    <xf numFmtId="0" fontId="32" fillId="15" borderId="66" xfId="0" applyFont="1" applyFill="1" applyBorder="1" applyAlignment="1" applyProtection="1">
      <alignment horizontal="left"/>
    </xf>
    <xf numFmtId="49" fontId="24" fillId="0" borderId="44" xfId="0" applyNumberFormat="1" applyFont="1" applyBorder="1" applyAlignment="1" applyProtection="1">
      <alignment horizontal="center"/>
    </xf>
    <xf numFmtId="0" fontId="33" fillId="0" borderId="19" xfId="0" applyFont="1" applyFill="1" applyBorder="1" applyAlignment="1" applyProtection="1">
      <alignment horizontal="left" wrapText="1" indent="2"/>
    </xf>
    <xf numFmtId="0" fontId="32" fillId="15" borderId="30" xfId="0" applyFont="1" applyFill="1" applyBorder="1" applyAlignment="1" applyProtection="1">
      <alignment wrapText="1"/>
    </xf>
    <xf numFmtId="0" fontId="33" fillId="0" borderId="68" xfId="0" applyFont="1" applyFill="1" applyBorder="1" applyAlignment="1" applyProtection="1">
      <alignment horizontal="left" wrapText="1" indent="2"/>
    </xf>
    <xf numFmtId="49" fontId="24" fillId="0" borderId="42" xfId="0" applyNumberFormat="1" applyFont="1" applyFill="1" applyBorder="1" applyAlignment="1" applyProtection="1">
      <alignment horizontal="center"/>
    </xf>
    <xf numFmtId="0" fontId="32" fillId="15" borderId="28" xfId="0" applyFont="1" applyFill="1" applyBorder="1" applyAlignment="1" applyProtection="1">
      <alignment horizontal="left"/>
    </xf>
    <xf numFmtId="0" fontId="33" fillId="0" borderId="28" xfId="0" applyFont="1" applyFill="1" applyBorder="1" applyAlignment="1" applyProtection="1">
      <alignment horizontal="left" wrapText="1" indent="3"/>
    </xf>
    <xf numFmtId="49" fontId="24" fillId="0" borderId="20" xfId="0" applyNumberFormat="1" applyFont="1" applyFill="1" applyBorder="1" applyAlignment="1" applyProtection="1">
      <alignment horizontal="center"/>
    </xf>
    <xf numFmtId="0" fontId="33" fillId="0" borderId="68" xfId="0" applyFont="1" applyFill="1" applyBorder="1" applyAlignment="1" applyProtection="1">
      <alignment horizontal="left" wrapText="1" indent="3"/>
    </xf>
    <xf numFmtId="49" fontId="24" fillId="15" borderId="20" xfId="0" applyNumberFormat="1" applyFont="1" applyFill="1" applyBorder="1" applyAlignment="1" applyProtection="1">
      <alignment horizontal="center" vertical="center"/>
    </xf>
    <xf numFmtId="0" fontId="32" fillId="15" borderId="30" xfId="0" applyFont="1" applyFill="1" applyBorder="1" applyAlignment="1" applyProtection="1">
      <alignment horizontal="left"/>
    </xf>
    <xf numFmtId="49" fontId="24" fillId="16" borderId="18" xfId="0" applyNumberFormat="1" applyFont="1" applyFill="1" applyBorder="1" applyAlignment="1" applyProtection="1">
      <alignment horizontal="center" vertical="center"/>
    </xf>
    <xf numFmtId="49" fontId="24" fillId="16" borderId="11" xfId="0" applyNumberFormat="1" applyFont="1" applyFill="1" applyBorder="1" applyAlignment="1" applyProtection="1">
      <alignment horizontal="center" vertical="center"/>
    </xf>
    <xf numFmtId="49" fontId="3" fillId="0" borderId="52" xfId="0" applyNumberFormat="1" applyFont="1" applyBorder="1" applyAlignment="1" applyProtection="1">
      <alignment horizontal="center"/>
    </xf>
    <xf numFmtId="0" fontId="30" fillId="0" borderId="0" xfId="0" applyFont="1" applyAlignment="1" applyProtection="1">
      <alignment horizontal="left"/>
    </xf>
    <xf numFmtId="49" fontId="3" fillId="0" borderId="52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49" fontId="6" fillId="0" borderId="52" xfId="0" applyNumberFormat="1" applyFont="1" applyBorder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24" fillId="0" borderId="19" xfId="0" applyFont="1" applyBorder="1" applyAlignment="1" applyProtection="1">
      <alignment horizontal="left"/>
    </xf>
    <xf numFmtId="0" fontId="24" fillId="0" borderId="64" xfId="0" applyFont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/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24" fillId="0" borderId="25" xfId="0" applyNumberFormat="1" applyFont="1" applyFill="1" applyBorder="1" applyAlignment="1" applyProtection="1">
      <alignment horizontal="center" vertical="top" wrapText="1"/>
    </xf>
    <xf numFmtId="0" fontId="24" fillId="0" borderId="25" xfId="0" applyNumberFormat="1" applyFont="1" applyFill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horizontal="center" vertical="top"/>
    </xf>
    <xf numFmtId="49" fontId="24" fillId="0" borderId="19" xfId="0" applyNumberFormat="1" applyFont="1" applyFill="1" applyBorder="1" applyAlignment="1" applyProtection="1">
      <alignment horizontal="center" wrapText="1"/>
    </xf>
    <xf numFmtId="49" fontId="24" fillId="0" borderId="19" xfId="0" applyNumberFormat="1" applyFont="1" applyFill="1" applyBorder="1" applyAlignment="1" applyProtection="1">
      <alignment horizontal="center" vertical="top" wrapText="1"/>
    </xf>
    <xf numFmtId="49" fontId="24" fillId="0" borderId="19" xfId="0" applyNumberFormat="1" applyFont="1" applyFill="1" applyBorder="1" applyAlignment="1" applyProtection="1">
      <alignment wrapText="1"/>
      <protection locked="0"/>
    </xf>
    <xf numFmtId="49" fontId="3" fillId="0" borderId="19" xfId="0" applyNumberFormat="1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25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 vertical="top"/>
    </xf>
    <xf numFmtId="0" fontId="24" fillId="0" borderId="0" xfId="0" applyFont="1" applyBorder="1" applyAlignment="1" applyProtection="1">
      <alignment horizontal="right" vertical="top" indent="1"/>
    </xf>
    <xf numFmtId="0" fontId="24" fillId="0" borderId="0" xfId="0" applyFont="1" applyBorder="1" applyAlignment="1" applyProtection="1">
      <alignment horizontal="right" vertical="top" wrapText="1" indent="1"/>
    </xf>
    <xf numFmtId="49" fontId="24" fillId="0" borderId="19" xfId="0" applyNumberFormat="1" applyFont="1" applyBorder="1" applyAlignment="1" applyProtection="1">
      <alignment horizontal="center"/>
      <protection locked="0"/>
    </xf>
    <xf numFmtId="0" fontId="24" fillId="0" borderId="19" xfId="0" applyFont="1" applyBorder="1" applyProtection="1"/>
    <xf numFmtId="0" fontId="3" fillId="0" borderId="0" xfId="0" applyFont="1" applyAlignment="1" applyProtection="1">
      <alignment horizontal="right" indent="1"/>
    </xf>
    <xf numFmtId="0" fontId="24" fillId="0" borderId="0" xfId="0" applyFont="1" applyBorder="1" applyProtection="1"/>
    <xf numFmtId="0" fontId="24" fillId="0" borderId="0" xfId="0" applyFont="1" applyBorder="1" applyAlignment="1" applyProtection="1">
      <alignment horizontal="right" indent="1"/>
    </xf>
    <xf numFmtId="49" fontId="24" fillId="0" borderId="52" xfId="0" applyNumberFormat="1" applyFont="1" applyBorder="1" applyAlignment="1" applyProtection="1">
      <alignment horizontal="center"/>
    </xf>
    <xf numFmtId="49" fontId="29" fillId="0" borderId="52" xfId="0" applyNumberFormat="1" applyFont="1" applyBorder="1" applyAlignment="1" applyProtection="1">
      <alignment horizontal="center"/>
    </xf>
    <xf numFmtId="49" fontId="24" fillId="18" borderId="10" xfId="0" applyNumberFormat="1" applyFont="1" applyFill="1" applyBorder="1" applyAlignment="1" applyProtection="1">
      <alignment horizontal="center"/>
    </xf>
    <xf numFmtId="49" fontId="24" fillId="18" borderId="64" xfId="0" applyNumberFormat="1" applyFont="1" applyFill="1" applyBorder="1" applyAlignment="1" applyProtection="1">
      <alignment horizontal="center"/>
    </xf>
    <xf numFmtId="49" fontId="24" fillId="18" borderId="60" xfId="0" applyNumberFormat="1" applyFont="1" applyFill="1" applyBorder="1" applyAlignment="1" applyProtection="1">
      <alignment horizontal="center"/>
    </xf>
    <xf numFmtId="49" fontId="24" fillId="18" borderId="20" xfId="0" applyNumberFormat="1" applyFont="1" applyFill="1" applyBorder="1" applyAlignment="1" applyProtection="1">
      <alignment horizontal="center"/>
    </xf>
    <xf numFmtId="49" fontId="24" fillId="18" borderId="14" xfId="0" applyNumberFormat="1" applyFont="1" applyFill="1" applyBorder="1" applyAlignment="1" applyProtection="1">
      <alignment horizontal="center"/>
    </xf>
    <xf numFmtId="0" fontId="32" fillId="18" borderId="26" xfId="0" applyFont="1" applyFill="1" applyBorder="1" applyAlignment="1" applyProtection="1">
      <alignment horizontal="left" wrapText="1"/>
    </xf>
    <xf numFmtId="0" fontId="24" fillId="0" borderId="0" xfId="0" applyNumberFormat="1" applyFont="1" applyProtection="1"/>
    <xf numFmtId="49" fontId="24" fillId="0" borderId="0" xfId="0" applyNumberFormat="1" applyFont="1" applyFill="1" applyBorder="1" applyAlignment="1" applyProtection="1">
      <alignment horizontal="right" wrapText="1"/>
      <protection locked="0"/>
    </xf>
    <xf numFmtId="49" fontId="24" fillId="18" borderId="19" xfId="0" applyNumberFormat="1" applyFont="1" applyFill="1" applyBorder="1" applyAlignment="1" applyProtection="1">
      <alignment horizontal="center"/>
    </xf>
    <xf numFmtId="49" fontId="24" fillId="0" borderId="19" xfId="0" applyNumberFormat="1" applyFont="1" applyBorder="1" applyAlignment="1" applyProtection="1">
      <alignment horizontal="center"/>
      <protection locked="0"/>
    </xf>
    <xf numFmtId="49" fontId="24" fillId="18" borderId="48" xfId="0" applyNumberFormat="1" applyFont="1" applyFill="1" applyBorder="1" applyAlignment="1" applyProtection="1">
      <alignment horizontal="center"/>
    </xf>
    <xf numFmtId="49" fontId="24" fillId="0" borderId="13" xfId="0" applyNumberFormat="1" applyFont="1" applyBorder="1" applyAlignment="1" applyProtection="1">
      <alignment horizontal="center"/>
      <protection locked="0"/>
    </xf>
    <xf numFmtId="49" fontId="24" fillId="18" borderId="12" xfId="0" applyNumberFormat="1" applyFont="1" applyFill="1" applyBorder="1" applyAlignment="1" applyProtection="1">
      <alignment horizontal="center"/>
    </xf>
    <xf numFmtId="0" fontId="33" fillId="18" borderId="27" xfId="0" applyFont="1" applyFill="1" applyBorder="1" applyAlignment="1" applyProtection="1">
      <alignment horizontal="left" wrapText="1" indent="1"/>
    </xf>
    <xf numFmtId="49" fontId="24" fillId="0" borderId="69" xfId="0" applyNumberFormat="1" applyFont="1" applyBorder="1" applyAlignment="1" applyProtection="1">
      <alignment horizontal="center"/>
    </xf>
    <xf numFmtId="49" fontId="24" fillId="18" borderId="70" xfId="0" applyNumberFormat="1" applyFont="1" applyFill="1" applyBorder="1" applyAlignment="1" applyProtection="1">
      <alignment horizontal="center"/>
    </xf>
    <xf numFmtId="49" fontId="24" fillId="0" borderId="70" xfId="0" applyNumberFormat="1" applyFont="1" applyBorder="1" applyAlignment="1" applyProtection="1">
      <alignment horizontal="center"/>
      <protection locked="0"/>
    </xf>
    <xf numFmtId="49" fontId="24" fillId="18" borderId="71" xfId="0" applyNumberFormat="1" applyFont="1" applyFill="1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horizontal="right" wrapText="1"/>
    </xf>
    <xf numFmtId="164" fontId="24" fillId="18" borderId="63" xfId="0" applyNumberFormat="1" applyFont="1" applyFill="1" applyBorder="1" applyAlignment="1" applyProtection="1">
      <alignment horizontal="right" wrapText="1"/>
    </xf>
    <xf numFmtId="164" fontId="24" fillId="18" borderId="11" xfId="0" applyNumberFormat="1" applyFont="1" applyFill="1" applyBorder="1" applyAlignment="1" applyProtection="1">
      <alignment horizontal="right" wrapText="1"/>
    </xf>
    <xf numFmtId="49" fontId="24" fillId="18" borderId="18" xfId="0" applyNumberFormat="1" applyFont="1" applyFill="1" applyBorder="1" applyAlignment="1" applyProtection="1">
      <alignment horizontal="center"/>
    </xf>
    <xf numFmtId="49" fontId="24" fillId="18" borderId="25" xfId="0" applyNumberFormat="1" applyFont="1" applyFill="1" applyBorder="1" applyAlignment="1" applyProtection="1">
      <alignment horizontal="center"/>
    </xf>
    <xf numFmtId="49" fontId="24" fillId="18" borderId="34" xfId="0" applyNumberFormat="1" applyFont="1" applyFill="1" applyBorder="1" applyAlignment="1" applyProtection="1">
      <alignment horizontal="center"/>
    </xf>
    <xf numFmtId="49" fontId="24" fillId="18" borderId="11" xfId="0" applyNumberFormat="1" applyFont="1" applyFill="1" applyBorder="1" applyAlignment="1" applyProtection="1">
      <alignment horizontal="center"/>
    </xf>
    <xf numFmtId="49" fontId="24" fillId="18" borderId="17" xfId="0" applyNumberFormat="1" applyFont="1" applyFill="1" applyBorder="1" applyAlignment="1" applyProtection="1">
      <alignment horizontal="center"/>
    </xf>
    <xf numFmtId="0" fontId="24" fillId="18" borderId="26" xfId="0" applyFont="1" applyFill="1" applyBorder="1" applyAlignment="1" applyProtection="1">
      <alignment horizontal="left" wrapText="1" indent="1"/>
    </xf>
    <xf numFmtId="164" fontId="24" fillId="15" borderId="72" xfId="0" applyNumberFormat="1" applyFont="1" applyFill="1" applyBorder="1" applyAlignment="1" applyProtection="1">
      <alignment horizontal="right" wrapText="1"/>
    </xf>
    <xf numFmtId="49" fontId="24" fillId="18" borderId="22" xfId="0" applyNumberFormat="1" applyFont="1" applyFill="1" applyBorder="1" applyAlignment="1" applyProtection="1">
      <alignment horizontal="center"/>
    </xf>
    <xf numFmtId="49" fontId="24" fillId="18" borderId="52" xfId="0" applyNumberFormat="1" applyFont="1" applyFill="1" applyBorder="1" applyAlignment="1" applyProtection="1">
      <alignment horizontal="center"/>
    </xf>
    <xf numFmtId="49" fontId="24" fillId="18" borderId="73" xfId="0" applyNumberFormat="1" applyFont="1" applyFill="1" applyBorder="1" applyAlignment="1" applyProtection="1">
      <alignment horizontal="center"/>
    </xf>
    <xf numFmtId="49" fontId="24" fillId="18" borderId="72" xfId="0" applyNumberFormat="1" applyFont="1" applyFill="1" applyBorder="1" applyAlignment="1" applyProtection="1">
      <alignment horizontal="center"/>
    </xf>
    <xf numFmtId="49" fontId="24" fillId="18" borderId="21" xfId="0" applyNumberFormat="1" applyFont="1" applyFill="1" applyBorder="1" applyAlignment="1" applyProtection="1">
      <alignment horizontal="center"/>
    </xf>
    <xf numFmtId="0" fontId="32" fillId="18" borderId="74" xfId="0" applyFont="1" applyFill="1" applyBorder="1" applyAlignment="1" applyProtection="1">
      <alignment horizontal="left" wrapText="1"/>
    </xf>
    <xf numFmtId="0" fontId="24" fillId="0" borderId="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/>
    </xf>
    <xf numFmtId="0" fontId="24" fillId="0" borderId="75" xfId="0" applyFont="1" applyBorder="1" applyAlignment="1" applyProtection="1">
      <alignment horizontal="center" vertical="center"/>
    </xf>
    <xf numFmtId="0" fontId="24" fillId="0" borderId="49" xfId="0" applyFont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64" xfId="0" applyFont="1" applyBorder="1" applyAlignment="1" applyProtection="1">
      <alignment horizontal="center" vertical="center" wrapText="1"/>
    </xf>
    <xf numFmtId="0" fontId="24" fillId="0" borderId="60" xfId="0" applyFont="1" applyBorder="1" applyAlignment="1" applyProtection="1">
      <alignment horizontal="center" vertical="center" wrapText="1"/>
    </xf>
  </cellXfs>
  <cellStyles count="70">
    <cellStyle name="20% - Акцент1 2" xfId="26"/>
    <cellStyle name="20% - Акцент2 2" xfId="27"/>
    <cellStyle name="20% - Акцент3 2" xfId="28"/>
    <cellStyle name="20% - Акцент4 2" xfId="29"/>
    <cellStyle name="20% - Акцент5 2" xfId="30"/>
    <cellStyle name="20% - Акцент6 2" xfId="31"/>
    <cellStyle name="40% - Акцент1 2" xfId="32"/>
    <cellStyle name="40% - Акцент2 2" xfId="33"/>
    <cellStyle name="40% - Акцент3 2" xfId="34"/>
    <cellStyle name="40% - Акцент4 2" xfId="35"/>
    <cellStyle name="40% - Акцент5 2" xfId="36"/>
    <cellStyle name="40% - Акцент6 2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Акцент1" xfId="1" builtinId="29" customBuiltin="1"/>
    <cellStyle name="Акцент1 2" xfId="44"/>
    <cellStyle name="Акцент2" xfId="2" builtinId="33" customBuiltin="1"/>
    <cellStyle name="Акцент2 2" xfId="45"/>
    <cellStyle name="Акцент3" xfId="3" builtinId="37" customBuiltin="1"/>
    <cellStyle name="Акцент3 2" xfId="46"/>
    <cellStyle name="Акцент4" xfId="4" builtinId="41" customBuiltin="1"/>
    <cellStyle name="Акцент4 2" xfId="47"/>
    <cellStyle name="Акцент5" xfId="5" builtinId="45" customBuiltin="1"/>
    <cellStyle name="Акцент5 2" xfId="48"/>
    <cellStyle name="Акцент6" xfId="6" builtinId="49" customBuiltin="1"/>
    <cellStyle name="Акцент6 2" xfId="49"/>
    <cellStyle name="Ввод " xfId="7" builtinId="20" customBuiltin="1"/>
    <cellStyle name="Ввод  2" xfId="50"/>
    <cellStyle name="Вывод" xfId="8" builtinId="21" customBuiltin="1"/>
    <cellStyle name="Вывод 2" xfId="51"/>
    <cellStyle name="Вычисление" xfId="9" builtinId="22" customBuiltin="1"/>
    <cellStyle name="Вычисление 2" xfId="52"/>
    <cellStyle name="Заголовок 1" xfId="10" builtinId="16" customBuiltin="1"/>
    <cellStyle name="Заголовок 1 2" xfId="53"/>
    <cellStyle name="Заголовок 2" xfId="11" builtinId="17" customBuiltin="1"/>
    <cellStyle name="Заголовок 2 2" xfId="54"/>
    <cellStyle name="Заголовок 3" xfId="12" builtinId="18" customBuiltin="1"/>
    <cellStyle name="Заголовок 3 2" xfId="55"/>
    <cellStyle name="Заголовок 4" xfId="13" builtinId="19" customBuiltin="1"/>
    <cellStyle name="Заголовок 4 2" xfId="56"/>
    <cellStyle name="Итог" xfId="14" builtinId="25" customBuiltin="1"/>
    <cellStyle name="Итог 2" xfId="57"/>
    <cellStyle name="Контрольная ячейка" xfId="15" builtinId="23" customBuiltin="1"/>
    <cellStyle name="Контрольная ячейка 2" xfId="58"/>
    <cellStyle name="Название" xfId="16" builtinId="15" customBuiltin="1"/>
    <cellStyle name="Название 2" xfId="59"/>
    <cellStyle name="Нейтральный" xfId="17" builtinId="28" customBuiltin="1"/>
    <cellStyle name="Нейтральный 2" xfId="60"/>
    <cellStyle name="Обычный" xfId="0" builtinId="0"/>
    <cellStyle name="Обычный 2" xfId="61"/>
    <cellStyle name="Обычный 3" xfId="62"/>
    <cellStyle name="Обычный 4" xfId="63"/>
    <cellStyle name="Плохой" xfId="18" builtinId="27" customBuiltin="1"/>
    <cellStyle name="Плохой 2" xfId="64"/>
    <cellStyle name="Пояснение" xfId="19" builtinId="53" customBuiltin="1"/>
    <cellStyle name="Пояснение 2" xfId="65"/>
    <cellStyle name="Примечание" xfId="20" builtinId="10" customBuiltin="1"/>
    <cellStyle name="Примечание 2" xfId="21"/>
    <cellStyle name="Примечание 2 2" xfId="66"/>
    <cellStyle name="Примечание 3" xfId="22"/>
    <cellStyle name="Связанная ячейка" xfId="23" builtinId="24" customBuiltin="1"/>
    <cellStyle name="Связанная ячейка 2" xfId="67"/>
    <cellStyle name="Текст предупреждения" xfId="24" builtinId="11" customBuiltin="1"/>
    <cellStyle name="Текст предупреждения 2" xfId="68"/>
    <cellStyle name="Хороший" xfId="25" builtinId="26" customBuiltin="1"/>
    <cellStyle name="Хороший 2" xfId="6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MLD98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46"/>
  <sheetViews>
    <sheetView workbookViewId="0">
      <selection sqref="A1:J1"/>
    </sheetView>
  </sheetViews>
  <sheetFormatPr defaultRowHeight="15"/>
  <cols>
    <col min="1" max="1" width="45.140625" style="11" customWidth="1"/>
    <col min="2" max="2" width="5.7109375" style="11" customWidth="1"/>
    <col min="3" max="3" width="5.28515625" style="11" customWidth="1"/>
    <col min="4" max="8" width="16.7109375" style="3" customWidth="1"/>
    <col min="9" max="16" width="16.7109375" style="4" customWidth="1"/>
    <col min="17" max="17" width="15.85546875" style="2" hidden="1" customWidth="1"/>
    <col min="18" max="18" width="0" style="2" hidden="1" customWidth="1"/>
    <col min="19" max="16384" width="9.140625" style="2"/>
  </cols>
  <sheetData>
    <row r="1" spans="1:18" s="43" customFormat="1" ht="13.5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76"/>
      <c r="L1" s="76"/>
      <c r="M1" s="76"/>
      <c r="N1" s="76"/>
      <c r="O1" s="76"/>
      <c r="P1" s="80" t="s">
        <v>1</v>
      </c>
      <c r="Q1" s="115" t="s">
        <v>614</v>
      </c>
      <c r="R1" s="115"/>
    </row>
    <row r="2" spans="1:18" s="47" customFormat="1" ht="12.75">
      <c r="A2" s="44"/>
      <c r="B2" s="45"/>
      <c r="C2" s="45"/>
      <c r="D2" s="45"/>
      <c r="E2" s="45"/>
      <c r="F2" s="45"/>
      <c r="G2" s="45"/>
      <c r="H2" s="45"/>
      <c r="I2" s="46"/>
      <c r="M2" s="113"/>
      <c r="N2" s="113"/>
      <c r="O2" s="113" t="s">
        <v>135</v>
      </c>
      <c r="P2" s="81" t="s">
        <v>2</v>
      </c>
      <c r="Q2" s="46" t="s">
        <v>611</v>
      </c>
      <c r="R2" s="46"/>
    </row>
    <row r="3" spans="1:18" s="47" customFormat="1" ht="12.75">
      <c r="A3" s="8"/>
      <c r="B3" s="8"/>
      <c r="C3" s="48" t="s">
        <v>103</v>
      </c>
      <c r="D3" s="242" t="s">
        <v>606</v>
      </c>
      <c r="E3" s="242"/>
      <c r="F3" s="79"/>
      <c r="G3" s="8"/>
      <c r="H3" s="8"/>
      <c r="I3" s="8"/>
      <c r="J3" s="8"/>
      <c r="K3" s="8"/>
      <c r="M3" s="113"/>
      <c r="N3" s="113"/>
      <c r="O3" s="113" t="s">
        <v>134</v>
      </c>
      <c r="P3" s="82">
        <v>43831</v>
      </c>
      <c r="Q3" s="46" t="s">
        <v>615</v>
      </c>
      <c r="R3" s="46"/>
    </row>
    <row r="4" spans="1:18" s="47" customFormat="1" ht="12.75">
      <c r="A4" s="45"/>
      <c r="B4" s="49"/>
      <c r="C4" s="49"/>
      <c r="D4" s="49"/>
      <c r="E4" s="49"/>
      <c r="F4" s="49"/>
      <c r="G4" s="49"/>
      <c r="H4" s="49"/>
      <c r="I4" s="50"/>
      <c r="J4" s="51"/>
      <c r="K4" s="51"/>
      <c r="M4" s="113"/>
      <c r="N4" s="113"/>
      <c r="O4" s="113"/>
      <c r="P4" s="83"/>
      <c r="Q4" s="46" t="s">
        <v>612</v>
      </c>
      <c r="R4" s="46"/>
    </row>
    <row r="5" spans="1:18" s="18" customFormat="1" ht="11.25">
      <c r="A5" s="10" t="s">
        <v>104</v>
      </c>
      <c r="B5" s="243" t="s">
        <v>608</v>
      </c>
      <c r="C5" s="243"/>
      <c r="D5" s="243"/>
      <c r="E5" s="243"/>
      <c r="F5" s="243"/>
      <c r="G5" s="243"/>
      <c r="H5" s="243"/>
      <c r="I5" s="243"/>
      <c r="J5" s="243"/>
      <c r="K5" s="10"/>
      <c r="M5" s="114"/>
      <c r="N5" s="114"/>
      <c r="O5" s="114" t="s">
        <v>133</v>
      </c>
      <c r="P5" s="84" t="s">
        <v>607</v>
      </c>
      <c r="Q5" s="53" t="s">
        <v>610</v>
      </c>
      <c r="R5" s="53"/>
    </row>
    <row r="6" spans="1:18" s="18" customFormat="1" ht="11.25">
      <c r="A6" s="10" t="s">
        <v>105</v>
      </c>
      <c r="B6" s="244" t="s">
        <v>605</v>
      </c>
      <c r="C6" s="244"/>
      <c r="D6" s="244"/>
      <c r="E6" s="244"/>
      <c r="F6" s="244"/>
      <c r="G6" s="244"/>
      <c r="H6" s="244"/>
      <c r="I6" s="244"/>
      <c r="J6" s="244"/>
      <c r="K6" s="10"/>
      <c r="M6" s="114"/>
      <c r="N6" s="114"/>
      <c r="O6" s="114" t="s">
        <v>132</v>
      </c>
      <c r="P6" s="84" t="s">
        <v>616</v>
      </c>
      <c r="Q6" s="53"/>
      <c r="R6" s="53"/>
    </row>
    <row r="7" spans="1:18" s="18" customFormat="1" ht="11.25">
      <c r="A7" s="9" t="s">
        <v>137</v>
      </c>
      <c r="B7" s="12"/>
      <c r="C7" s="12"/>
      <c r="D7" s="12"/>
      <c r="E7" s="12"/>
      <c r="F7" s="12"/>
      <c r="G7" s="12"/>
      <c r="H7" s="12"/>
      <c r="I7" s="53"/>
      <c r="J7" s="12"/>
      <c r="K7" s="12"/>
      <c r="M7" s="114"/>
      <c r="N7" s="114"/>
      <c r="O7" s="114"/>
      <c r="P7" s="85"/>
      <c r="Q7" s="53"/>
      <c r="R7" s="53"/>
    </row>
    <row r="8" spans="1:18" s="18" customFormat="1" ht="12" thickBot="1">
      <c r="A8" s="9" t="s">
        <v>3</v>
      </c>
      <c r="B8" s="12"/>
      <c r="C8" s="12"/>
      <c r="D8" s="12"/>
      <c r="E8" s="12"/>
      <c r="F8" s="12"/>
      <c r="G8" s="12"/>
      <c r="H8" s="12"/>
      <c r="I8" s="53"/>
      <c r="J8" s="52"/>
      <c r="K8" s="52"/>
      <c r="M8" s="114"/>
      <c r="N8" s="114"/>
      <c r="O8" s="114" t="s">
        <v>131</v>
      </c>
      <c r="P8" s="86">
        <v>383</v>
      </c>
      <c r="Q8" s="53" t="s">
        <v>613</v>
      </c>
      <c r="R8" s="53"/>
    </row>
    <row r="9" spans="1:18" s="47" customFormat="1" ht="12.75">
      <c r="A9" s="45"/>
      <c r="B9" s="237" t="s">
        <v>4</v>
      </c>
      <c r="C9" s="237"/>
      <c r="D9" s="237"/>
      <c r="E9" s="237"/>
      <c r="F9" s="54"/>
      <c r="G9" s="54"/>
      <c r="H9" s="54"/>
      <c r="I9" s="46"/>
      <c r="J9" s="48"/>
      <c r="K9" s="48"/>
      <c r="L9" s="48"/>
      <c r="M9" s="48"/>
      <c r="N9" s="48"/>
      <c r="O9" s="48"/>
      <c r="P9" s="49"/>
      <c r="Q9" s="46"/>
      <c r="R9" s="46"/>
    </row>
    <row r="10" spans="1:18" ht="6" customHeight="1">
      <c r="A10" s="12"/>
      <c r="B10" s="12"/>
      <c r="C10" s="1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4" t="s">
        <v>609</v>
      </c>
    </row>
    <row r="11" spans="1:18" s="18" customFormat="1" ht="135">
      <c r="A11" s="55" t="s">
        <v>12</v>
      </c>
      <c r="B11" s="74" t="s">
        <v>5</v>
      </c>
      <c r="C11" s="74" t="s">
        <v>598</v>
      </c>
      <c r="D11" s="72" t="s">
        <v>108</v>
      </c>
      <c r="E11" s="74" t="s">
        <v>106</v>
      </c>
      <c r="F11" s="72" t="s">
        <v>7</v>
      </c>
      <c r="G11" s="74" t="s">
        <v>107</v>
      </c>
      <c r="H11" s="73" t="s">
        <v>8</v>
      </c>
      <c r="I11" s="72" t="s">
        <v>136</v>
      </c>
      <c r="J11" s="72" t="s">
        <v>9</v>
      </c>
      <c r="K11" s="75" t="s">
        <v>138</v>
      </c>
      <c r="L11" s="75" t="s">
        <v>139</v>
      </c>
      <c r="M11" s="75" t="s">
        <v>10</v>
      </c>
      <c r="N11" s="75" t="s">
        <v>140</v>
      </c>
      <c r="O11" s="75" t="s">
        <v>141</v>
      </c>
      <c r="P11" s="73" t="s">
        <v>11</v>
      </c>
      <c r="Q11" s="53"/>
    </row>
    <row r="12" spans="1:18" s="18" customFormat="1" ht="12" thickBot="1">
      <c r="A12" s="13">
        <v>1</v>
      </c>
      <c r="B12" s="19">
        <v>2</v>
      </c>
      <c r="C12" s="19">
        <v>3</v>
      </c>
      <c r="D12" s="55">
        <v>4</v>
      </c>
      <c r="E12" s="55">
        <v>5</v>
      </c>
      <c r="F12" s="55">
        <v>6</v>
      </c>
      <c r="G12" s="55">
        <v>7</v>
      </c>
      <c r="H12" s="19">
        <v>8</v>
      </c>
      <c r="I12" s="19">
        <v>9</v>
      </c>
      <c r="J12" s="55">
        <v>10</v>
      </c>
      <c r="K12" s="55">
        <v>11</v>
      </c>
      <c r="L12" s="55">
        <v>12</v>
      </c>
      <c r="M12" s="55">
        <v>13</v>
      </c>
      <c r="N12" s="55">
        <v>14</v>
      </c>
      <c r="O12" s="55">
        <v>15</v>
      </c>
      <c r="P12" s="139">
        <v>16</v>
      </c>
      <c r="Q12" s="53"/>
    </row>
    <row r="13" spans="1:18" s="18" customFormat="1" ht="19.5" customHeight="1">
      <c r="A13" s="56" t="s">
        <v>13</v>
      </c>
      <c r="B13" s="35" t="s">
        <v>223</v>
      </c>
      <c r="C13" s="36"/>
      <c r="D13" s="87">
        <f t="shared" ref="D13:D35" si="0">F13+P13-E13</f>
        <v>672967411.52999997</v>
      </c>
      <c r="E13" s="87">
        <f>E14+E69+E99</f>
        <v>0</v>
      </c>
      <c r="F13" s="87">
        <f t="shared" ref="F13:F35" si="1">H13+I13+J13+K13+L13+M13+N13+O13-G13</f>
        <v>672967411.52999997</v>
      </c>
      <c r="G13" s="87">
        <f t="shared" ref="G13:P13" si="2">G14+G69+G99</f>
        <v>22720322</v>
      </c>
      <c r="H13" s="87">
        <f t="shared" si="2"/>
        <v>0</v>
      </c>
      <c r="I13" s="87">
        <f t="shared" si="2"/>
        <v>0</v>
      </c>
      <c r="J13" s="87">
        <f t="shared" si="2"/>
        <v>0</v>
      </c>
      <c r="K13" s="87">
        <f t="shared" si="2"/>
        <v>0</v>
      </c>
      <c r="L13" s="87">
        <f t="shared" si="2"/>
        <v>0</v>
      </c>
      <c r="M13" s="87">
        <f t="shared" si="2"/>
        <v>546243643.23000002</v>
      </c>
      <c r="N13" s="87">
        <f t="shared" si="2"/>
        <v>90619398.489999995</v>
      </c>
      <c r="O13" s="87">
        <f t="shared" si="2"/>
        <v>58824691.810000002</v>
      </c>
      <c r="P13" s="88">
        <f t="shared" si="2"/>
        <v>0</v>
      </c>
    </row>
    <row r="14" spans="1:18" s="18" customFormat="1" ht="19.5" customHeight="1">
      <c r="A14" s="57" t="s">
        <v>14</v>
      </c>
      <c r="B14" s="33" t="s">
        <v>224</v>
      </c>
      <c r="C14" s="34" t="s">
        <v>15</v>
      </c>
      <c r="D14" s="89">
        <f t="shared" si="0"/>
        <v>640150030</v>
      </c>
      <c r="E14" s="89">
        <f>E15+E20+E30+E39+E45+E54+E65</f>
        <v>0</v>
      </c>
      <c r="F14" s="89">
        <f t="shared" si="1"/>
        <v>640150030</v>
      </c>
      <c r="G14" s="89">
        <f t="shared" ref="G14:P14" si="3">G15+G20+G30+G39+G45+G54+G65</f>
        <v>22720322</v>
      </c>
      <c r="H14" s="89">
        <f t="shared" si="3"/>
        <v>0</v>
      </c>
      <c r="I14" s="89">
        <f t="shared" si="3"/>
        <v>0</v>
      </c>
      <c r="J14" s="89">
        <f t="shared" si="3"/>
        <v>0</v>
      </c>
      <c r="K14" s="89">
        <f t="shared" si="3"/>
        <v>0</v>
      </c>
      <c r="L14" s="89">
        <f t="shared" si="3"/>
        <v>0</v>
      </c>
      <c r="M14" s="89">
        <f t="shared" si="3"/>
        <v>515336454.95999998</v>
      </c>
      <c r="N14" s="89">
        <f t="shared" si="3"/>
        <v>89144870.230000004</v>
      </c>
      <c r="O14" s="89">
        <f t="shared" si="3"/>
        <v>58389026.810000002</v>
      </c>
      <c r="P14" s="189">
        <f t="shared" si="3"/>
        <v>0</v>
      </c>
    </row>
    <row r="15" spans="1:18" s="18" customFormat="1" ht="33.75">
      <c r="A15" s="59" t="s">
        <v>226</v>
      </c>
      <c r="B15" s="150" t="s">
        <v>225</v>
      </c>
      <c r="C15" s="151" t="s">
        <v>16</v>
      </c>
      <c r="D15" s="89">
        <f t="shared" si="0"/>
        <v>286245838.82999998</v>
      </c>
      <c r="E15" s="89">
        <f>E16+E17+E18+E19</f>
        <v>0</v>
      </c>
      <c r="F15" s="89">
        <f t="shared" si="1"/>
        <v>286245838.82999998</v>
      </c>
      <c r="G15" s="89">
        <f t="shared" ref="G15:P15" si="4">G16+G17+G18+G19</f>
        <v>0</v>
      </c>
      <c r="H15" s="89">
        <f t="shared" si="4"/>
        <v>0</v>
      </c>
      <c r="I15" s="89">
        <f t="shared" si="4"/>
        <v>0</v>
      </c>
      <c r="J15" s="89">
        <f t="shared" si="4"/>
        <v>0</v>
      </c>
      <c r="K15" s="89">
        <f t="shared" si="4"/>
        <v>0</v>
      </c>
      <c r="L15" s="89">
        <f t="shared" si="4"/>
        <v>0</v>
      </c>
      <c r="M15" s="89">
        <f t="shared" si="4"/>
        <v>212050595.19</v>
      </c>
      <c r="N15" s="89">
        <f t="shared" si="4"/>
        <v>48781836.219999999</v>
      </c>
      <c r="O15" s="89">
        <f t="shared" si="4"/>
        <v>25413407.420000002</v>
      </c>
      <c r="P15" s="189">
        <f t="shared" si="4"/>
        <v>0</v>
      </c>
    </row>
    <row r="16" spans="1:18" s="18" customFormat="1" ht="22.5">
      <c r="A16" s="60" t="s">
        <v>227</v>
      </c>
      <c r="B16" s="181" t="s">
        <v>228</v>
      </c>
      <c r="C16" s="182" t="s">
        <v>229</v>
      </c>
      <c r="D16" s="89">
        <f t="shared" si="0"/>
        <v>282483895.69999999</v>
      </c>
      <c r="E16" s="91"/>
      <c r="F16" s="89">
        <f t="shared" si="1"/>
        <v>282483895.69999999</v>
      </c>
      <c r="G16" s="91"/>
      <c r="H16" s="91"/>
      <c r="I16" s="91"/>
      <c r="J16" s="91"/>
      <c r="K16" s="91"/>
      <c r="L16" s="91"/>
      <c r="M16" s="91">
        <v>208301262.06</v>
      </c>
      <c r="N16" s="91">
        <v>48781836.219999999</v>
      </c>
      <c r="O16" s="91">
        <v>25400797.420000002</v>
      </c>
      <c r="P16" s="93"/>
    </row>
    <row r="17" spans="1:16" s="18" customFormat="1" ht="11.25">
      <c r="A17" s="60" t="s">
        <v>230</v>
      </c>
      <c r="B17" s="181" t="s">
        <v>233</v>
      </c>
      <c r="C17" s="182" t="s">
        <v>236</v>
      </c>
      <c r="D17" s="89">
        <f t="shared" si="0"/>
        <v>3761943.13</v>
      </c>
      <c r="E17" s="91"/>
      <c r="F17" s="89">
        <f t="shared" si="1"/>
        <v>3761943.13</v>
      </c>
      <c r="G17" s="91"/>
      <c r="H17" s="91"/>
      <c r="I17" s="91"/>
      <c r="J17" s="91"/>
      <c r="K17" s="91"/>
      <c r="L17" s="91"/>
      <c r="M17" s="91">
        <v>3749333.13</v>
      </c>
      <c r="N17" s="91"/>
      <c r="O17" s="91">
        <v>12610</v>
      </c>
      <c r="P17" s="93"/>
    </row>
    <row r="18" spans="1:16" s="18" customFormat="1" ht="19.5" customHeight="1">
      <c r="A18" s="60" t="s">
        <v>231</v>
      </c>
      <c r="B18" s="181" t="s">
        <v>234</v>
      </c>
      <c r="C18" s="182" t="s">
        <v>237</v>
      </c>
      <c r="D18" s="89">
        <f t="shared" si="0"/>
        <v>0</v>
      </c>
      <c r="E18" s="91"/>
      <c r="F18" s="89">
        <f t="shared" si="1"/>
        <v>0</v>
      </c>
      <c r="G18" s="91"/>
      <c r="H18" s="91"/>
      <c r="I18" s="91"/>
      <c r="J18" s="91"/>
      <c r="K18" s="91"/>
      <c r="L18" s="91"/>
      <c r="M18" s="91"/>
      <c r="N18" s="91"/>
      <c r="O18" s="91"/>
      <c r="P18" s="93"/>
    </row>
    <row r="19" spans="1:16" s="18" customFormat="1" ht="19.5" customHeight="1">
      <c r="A19" s="60" t="s">
        <v>232</v>
      </c>
      <c r="B19" s="181" t="s">
        <v>235</v>
      </c>
      <c r="C19" s="182" t="s">
        <v>238</v>
      </c>
      <c r="D19" s="89">
        <f t="shared" si="0"/>
        <v>0</v>
      </c>
      <c r="E19" s="91"/>
      <c r="F19" s="89">
        <f t="shared" si="1"/>
        <v>0</v>
      </c>
      <c r="G19" s="91"/>
      <c r="H19" s="91"/>
      <c r="I19" s="91"/>
      <c r="J19" s="91"/>
      <c r="K19" s="91"/>
      <c r="L19" s="91"/>
      <c r="M19" s="91"/>
      <c r="N19" s="91"/>
      <c r="O19" s="91"/>
      <c r="P19" s="93"/>
    </row>
    <row r="20" spans="1:16" s="18" customFormat="1" ht="11.25">
      <c r="A20" s="59" t="s">
        <v>109</v>
      </c>
      <c r="B20" s="150" t="s">
        <v>239</v>
      </c>
      <c r="C20" s="151" t="s">
        <v>17</v>
      </c>
      <c r="D20" s="89">
        <f t="shared" si="0"/>
        <v>20706275.100000001</v>
      </c>
      <c r="E20" s="97"/>
      <c r="F20" s="89">
        <f t="shared" si="1"/>
        <v>20706275.100000001</v>
      </c>
      <c r="G20" s="97"/>
      <c r="H20" s="97"/>
      <c r="I20" s="97"/>
      <c r="J20" s="97"/>
      <c r="K20" s="97"/>
      <c r="L20" s="97"/>
      <c r="M20" s="97">
        <v>15364928.279999999</v>
      </c>
      <c r="N20" s="97">
        <v>4807930.84</v>
      </c>
      <c r="O20" s="97">
        <v>533415.98</v>
      </c>
      <c r="P20" s="186"/>
    </row>
    <row r="21" spans="1:16" s="18" customFormat="1" ht="22.5">
      <c r="A21" s="62" t="s">
        <v>176</v>
      </c>
      <c r="B21" s="22" t="s">
        <v>240</v>
      </c>
      <c r="C21" s="23" t="s">
        <v>185</v>
      </c>
      <c r="D21" s="89">
        <f t="shared" si="0"/>
        <v>8218581.8399999999</v>
      </c>
      <c r="E21" s="91"/>
      <c r="F21" s="89">
        <f t="shared" si="1"/>
        <v>8218581.8399999999</v>
      </c>
      <c r="G21" s="91"/>
      <c r="H21" s="91"/>
      <c r="I21" s="92"/>
      <c r="J21" s="91"/>
      <c r="K21" s="91"/>
      <c r="L21" s="91"/>
      <c r="M21" s="101">
        <v>7731812.8300000001</v>
      </c>
      <c r="N21" s="101"/>
      <c r="O21" s="101">
        <v>486769.01</v>
      </c>
      <c r="P21" s="93"/>
    </row>
    <row r="22" spans="1:16" s="18" customFormat="1" ht="19.5" customHeight="1">
      <c r="A22" s="62" t="s">
        <v>177</v>
      </c>
      <c r="B22" s="22" t="s">
        <v>241</v>
      </c>
      <c r="C22" s="23" t="s">
        <v>186</v>
      </c>
      <c r="D22" s="89">
        <f t="shared" si="0"/>
        <v>0</v>
      </c>
      <c r="E22" s="91"/>
      <c r="F22" s="89">
        <f t="shared" si="1"/>
        <v>0</v>
      </c>
      <c r="G22" s="91"/>
      <c r="H22" s="91"/>
      <c r="I22" s="92"/>
      <c r="J22" s="91"/>
      <c r="K22" s="91"/>
      <c r="L22" s="91"/>
      <c r="M22" s="101"/>
      <c r="N22" s="101"/>
      <c r="O22" s="101"/>
      <c r="P22" s="93"/>
    </row>
    <row r="23" spans="1:16" s="18" customFormat="1" ht="22.5">
      <c r="A23" s="62" t="s">
        <v>178</v>
      </c>
      <c r="B23" s="22" t="s">
        <v>242</v>
      </c>
      <c r="C23" s="23" t="s">
        <v>142</v>
      </c>
      <c r="D23" s="89">
        <f t="shared" si="0"/>
        <v>10682976.65</v>
      </c>
      <c r="E23" s="91"/>
      <c r="F23" s="89">
        <f t="shared" si="1"/>
        <v>10682976.65</v>
      </c>
      <c r="G23" s="91"/>
      <c r="H23" s="91"/>
      <c r="I23" s="92"/>
      <c r="J23" s="91"/>
      <c r="K23" s="91"/>
      <c r="L23" s="91"/>
      <c r="M23" s="101">
        <v>7218062.75</v>
      </c>
      <c r="N23" s="101">
        <v>3452138.42</v>
      </c>
      <c r="O23" s="101">
        <v>12775.48</v>
      </c>
      <c r="P23" s="93"/>
    </row>
    <row r="24" spans="1:16" s="18" customFormat="1" ht="22.5">
      <c r="A24" s="62" t="s">
        <v>179</v>
      </c>
      <c r="B24" s="22" t="s">
        <v>243</v>
      </c>
      <c r="C24" s="23" t="s">
        <v>143</v>
      </c>
      <c r="D24" s="89">
        <f t="shared" si="0"/>
        <v>0</v>
      </c>
      <c r="E24" s="91"/>
      <c r="F24" s="89">
        <f t="shared" si="1"/>
        <v>0</v>
      </c>
      <c r="G24" s="91"/>
      <c r="H24" s="91"/>
      <c r="I24" s="92"/>
      <c r="J24" s="91"/>
      <c r="K24" s="91"/>
      <c r="L24" s="91"/>
      <c r="M24" s="101"/>
      <c r="N24" s="101"/>
      <c r="O24" s="101"/>
      <c r="P24" s="93"/>
    </row>
    <row r="25" spans="1:16" s="18" customFormat="1" ht="19.5" customHeight="1">
      <c r="A25" s="62" t="s">
        <v>180</v>
      </c>
      <c r="B25" s="22" t="s">
        <v>244</v>
      </c>
      <c r="C25" s="23" t="s">
        <v>187</v>
      </c>
      <c r="D25" s="89">
        <f t="shared" si="0"/>
        <v>0</v>
      </c>
      <c r="E25" s="91"/>
      <c r="F25" s="89">
        <f t="shared" si="1"/>
        <v>0</v>
      </c>
      <c r="G25" s="91"/>
      <c r="H25" s="91"/>
      <c r="I25" s="92"/>
      <c r="J25" s="91"/>
      <c r="K25" s="91"/>
      <c r="L25" s="91"/>
      <c r="M25" s="101"/>
      <c r="N25" s="101"/>
      <c r="O25" s="101"/>
      <c r="P25" s="93"/>
    </row>
    <row r="26" spans="1:16" s="18" customFormat="1" ht="19.5" customHeight="1">
      <c r="A26" s="62" t="s">
        <v>181</v>
      </c>
      <c r="B26" s="22" t="s">
        <v>245</v>
      </c>
      <c r="C26" s="23" t="s">
        <v>188</v>
      </c>
      <c r="D26" s="89">
        <f t="shared" si="0"/>
        <v>0</v>
      </c>
      <c r="E26" s="91"/>
      <c r="F26" s="89">
        <f t="shared" si="1"/>
        <v>0</v>
      </c>
      <c r="G26" s="91"/>
      <c r="H26" s="91"/>
      <c r="I26" s="92"/>
      <c r="J26" s="91"/>
      <c r="K26" s="91"/>
      <c r="L26" s="91"/>
      <c r="M26" s="101"/>
      <c r="N26" s="101"/>
      <c r="O26" s="101"/>
      <c r="P26" s="93"/>
    </row>
    <row r="27" spans="1:16" s="18" customFormat="1" ht="11.25">
      <c r="A27" s="62" t="s">
        <v>182</v>
      </c>
      <c r="B27" s="22" t="s">
        <v>246</v>
      </c>
      <c r="C27" s="23" t="s">
        <v>189</v>
      </c>
      <c r="D27" s="89">
        <f t="shared" si="0"/>
        <v>245725.47</v>
      </c>
      <c r="E27" s="91"/>
      <c r="F27" s="89">
        <f t="shared" si="1"/>
        <v>245725.47</v>
      </c>
      <c r="G27" s="91"/>
      <c r="H27" s="91"/>
      <c r="I27" s="92"/>
      <c r="J27" s="91"/>
      <c r="K27" s="91"/>
      <c r="L27" s="91"/>
      <c r="M27" s="101">
        <v>65216</v>
      </c>
      <c r="N27" s="101">
        <v>146637.98000000001</v>
      </c>
      <c r="O27" s="101">
        <v>33871.49</v>
      </c>
      <c r="P27" s="93"/>
    </row>
    <row r="28" spans="1:16" s="18" customFormat="1" ht="33.75">
      <c r="A28" s="62" t="s">
        <v>183</v>
      </c>
      <c r="B28" s="22" t="s">
        <v>247</v>
      </c>
      <c r="C28" s="23" t="s">
        <v>190</v>
      </c>
      <c r="D28" s="89">
        <f t="shared" si="0"/>
        <v>0</v>
      </c>
      <c r="E28" s="91"/>
      <c r="F28" s="89">
        <f t="shared" si="1"/>
        <v>0</v>
      </c>
      <c r="G28" s="91"/>
      <c r="H28" s="91"/>
      <c r="I28" s="92"/>
      <c r="J28" s="91"/>
      <c r="K28" s="91"/>
      <c r="L28" s="91"/>
      <c r="M28" s="101"/>
      <c r="N28" s="101"/>
      <c r="O28" s="101"/>
      <c r="P28" s="93"/>
    </row>
    <row r="29" spans="1:16" s="18" customFormat="1" ht="11.25">
      <c r="A29" s="62" t="s">
        <v>184</v>
      </c>
      <c r="B29" s="22" t="s">
        <v>248</v>
      </c>
      <c r="C29" s="23" t="s">
        <v>191</v>
      </c>
      <c r="D29" s="89">
        <f t="shared" si="0"/>
        <v>1558991.14</v>
      </c>
      <c r="E29" s="91"/>
      <c r="F29" s="89">
        <f t="shared" si="1"/>
        <v>1558991.14</v>
      </c>
      <c r="G29" s="91"/>
      <c r="H29" s="91"/>
      <c r="I29" s="92"/>
      <c r="J29" s="91"/>
      <c r="K29" s="91"/>
      <c r="L29" s="91"/>
      <c r="M29" s="101">
        <v>349836.7</v>
      </c>
      <c r="N29" s="101">
        <v>1209154.44</v>
      </c>
      <c r="O29" s="101"/>
      <c r="P29" s="93"/>
    </row>
    <row r="30" spans="1:16" s="18" customFormat="1" ht="22.5">
      <c r="A30" s="59" t="s">
        <v>192</v>
      </c>
      <c r="B30" s="150" t="s">
        <v>249</v>
      </c>
      <c r="C30" s="151" t="s">
        <v>18</v>
      </c>
      <c r="D30" s="89">
        <f t="shared" si="0"/>
        <v>12153.25</v>
      </c>
      <c r="E30" s="91"/>
      <c r="F30" s="89">
        <f t="shared" si="1"/>
        <v>12153.25</v>
      </c>
      <c r="G30" s="91"/>
      <c r="H30" s="91"/>
      <c r="I30" s="92"/>
      <c r="J30" s="91"/>
      <c r="K30" s="91"/>
      <c r="L30" s="91"/>
      <c r="M30" s="101">
        <v>0</v>
      </c>
      <c r="N30" s="101">
        <v>0</v>
      </c>
      <c r="O30" s="101">
        <v>12153.25</v>
      </c>
      <c r="P30" s="93"/>
    </row>
    <row r="31" spans="1:16" s="18" customFormat="1" ht="45">
      <c r="A31" s="62" t="s">
        <v>193</v>
      </c>
      <c r="B31" s="22" t="s">
        <v>250</v>
      </c>
      <c r="C31" s="23" t="s">
        <v>194</v>
      </c>
      <c r="D31" s="89">
        <f t="shared" si="0"/>
        <v>0</v>
      </c>
      <c r="E31" s="101"/>
      <c r="F31" s="102">
        <f t="shared" si="1"/>
        <v>0</v>
      </c>
      <c r="G31" s="101"/>
      <c r="H31" s="101"/>
      <c r="I31" s="101"/>
      <c r="J31" s="101"/>
      <c r="K31" s="101"/>
      <c r="L31" s="101"/>
      <c r="M31" s="101"/>
      <c r="N31" s="101"/>
      <c r="O31" s="101"/>
      <c r="P31" s="93"/>
    </row>
    <row r="32" spans="1:16" s="18" customFormat="1" ht="22.5">
      <c r="A32" s="62" t="s">
        <v>601</v>
      </c>
      <c r="B32" s="22" t="s">
        <v>251</v>
      </c>
      <c r="C32" s="23" t="s">
        <v>195</v>
      </c>
      <c r="D32" s="89">
        <f t="shared" si="0"/>
        <v>0</v>
      </c>
      <c r="E32" s="101"/>
      <c r="F32" s="102">
        <f t="shared" si="1"/>
        <v>0</v>
      </c>
      <c r="G32" s="109"/>
      <c r="H32" s="109"/>
      <c r="I32" s="92"/>
      <c r="J32" s="91"/>
      <c r="K32" s="91"/>
      <c r="L32" s="91"/>
      <c r="M32" s="92"/>
      <c r="N32" s="92"/>
      <c r="O32" s="101"/>
      <c r="P32" s="93"/>
    </row>
    <row r="33" spans="1:16" s="18" customFormat="1" ht="22.5">
      <c r="A33" s="62" t="s">
        <v>196</v>
      </c>
      <c r="B33" s="22" t="s">
        <v>252</v>
      </c>
      <c r="C33" s="23" t="s">
        <v>197</v>
      </c>
      <c r="D33" s="89">
        <f t="shared" si="0"/>
        <v>0</v>
      </c>
      <c r="E33" s="101"/>
      <c r="F33" s="102">
        <f t="shared" si="1"/>
        <v>0</v>
      </c>
      <c r="G33" s="109"/>
      <c r="H33" s="109"/>
      <c r="I33" s="92"/>
      <c r="J33" s="91"/>
      <c r="K33" s="91"/>
      <c r="L33" s="91"/>
      <c r="M33" s="92"/>
      <c r="N33" s="92"/>
      <c r="O33" s="101"/>
      <c r="P33" s="93"/>
    </row>
    <row r="34" spans="1:16" s="18" customFormat="1" ht="11.25">
      <c r="A34" s="62" t="s">
        <v>198</v>
      </c>
      <c r="B34" s="22" t="s">
        <v>253</v>
      </c>
      <c r="C34" s="23" t="s">
        <v>199</v>
      </c>
      <c r="D34" s="95">
        <f t="shared" si="0"/>
        <v>12153.25</v>
      </c>
      <c r="E34" s="101"/>
      <c r="F34" s="102">
        <f t="shared" si="1"/>
        <v>12153.25</v>
      </c>
      <c r="G34" s="109"/>
      <c r="H34" s="109"/>
      <c r="I34" s="101"/>
      <c r="J34" s="109"/>
      <c r="K34" s="109"/>
      <c r="L34" s="109"/>
      <c r="M34" s="101"/>
      <c r="N34" s="101"/>
      <c r="O34" s="101">
        <v>12153.25</v>
      </c>
      <c r="P34" s="149"/>
    </row>
    <row r="35" spans="1:16" s="18" customFormat="1" ht="18.95" customHeight="1" thickBot="1">
      <c r="A35" s="62" t="s">
        <v>200</v>
      </c>
      <c r="B35" s="66" t="s">
        <v>254</v>
      </c>
      <c r="C35" s="67" t="s">
        <v>201</v>
      </c>
      <c r="D35" s="146">
        <f t="shared" si="0"/>
        <v>0</v>
      </c>
      <c r="E35" s="105"/>
      <c r="F35" s="104">
        <f t="shared" si="1"/>
        <v>0</v>
      </c>
      <c r="G35" s="106"/>
      <c r="H35" s="106"/>
      <c r="I35" s="145"/>
      <c r="J35" s="147"/>
      <c r="K35" s="147"/>
      <c r="L35" s="147"/>
      <c r="M35" s="145"/>
      <c r="N35" s="145"/>
      <c r="O35" s="105"/>
      <c r="P35" s="156"/>
    </row>
    <row r="36" spans="1:16" s="18" customFormat="1" ht="18.95" customHeight="1">
      <c r="P36" s="18" t="s">
        <v>144</v>
      </c>
    </row>
    <row r="37" spans="1:16" s="18" customFormat="1" ht="135">
      <c r="A37" s="55" t="s">
        <v>12</v>
      </c>
      <c r="B37" s="74" t="s">
        <v>5</v>
      </c>
      <c r="C37" s="74" t="s">
        <v>6</v>
      </c>
      <c r="D37" s="72" t="s">
        <v>108</v>
      </c>
      <c r="E37" s="74" t="s">
        <v>106</v>
      </c>
      <c r="F37" s="72" t="s">
        <v>7</v>
      </c>
      <c r="G37" s="74" t="s">
        <v>107</v>
      </c>
      <c r="H37" s="73" t="s">
        <v>8</v>
      </c>
      <c r="I37" s="72" t="s">
        <v>136</v>
      </c>
      <c r="J37" s="72" t="s">
        <v>9</v>
      </c>
      <c r="K37" s="75" t="s">
        <v>138</v>
      </c>
      <c r="L37" s="75" t="s">
        <v>139</v>
      </c>
      <c r="M37" s="75" t="s">
        <v>10</v>
      </c>
      <c r="N37" s="75" t="s">
        <v>140</v>
      </c>
      <c r="O37" s="75" t="s">
        <v>141</v>
      </c>
      <c r="P37" s="73" t="s">
        <v>11</v>
      </c>
    </row>
    <row r="38" spans="1:16" s="18" customFormat="1" ht="12" thickBot="1">
      <c r="A38" s="13">
        <v>1</v>
      </c>
      <c r="B38" s="19">
        <v>2</v>
      </c>
      <c r="C38" s="19">
        <v>3</v>
      </c>
      <c r="D38" s="55">
        <v>4</v>
      </c>
      <c r="E38" s="55">
        <v>5</v>
      </c>
      <c r="F38" s="55">
        <v>6</v>
      </c>
      <c r="G38" s="55">
        <v>7</v>
      </c>
      <c r="H38" s="19">
        <v>8</v>
      </c>
      <c r="I38" s="19">
        <v>9</v>
      </c>
      <c r="J38" s="55">
        <v>10</v>
      </c>
      <c r="K38" s="55">
        <v>11</v>
      </c>
      <c r="L38" s="55">
        <v>12</v>
      </c>
      <c r="M38" s="55">
        <v>13</v>
      </c>
      <c r="N38" s="55">
        <v>14</v>
      </c>
      <c r="O38" s="55">
        <v>15</v>
      </c>
      <c r="P38" s="157">
        <v>16</v>
      </c>
    </row>
    <row r="39" spans="1:16" s="18" customFormat="1" ht="11.25">
      <c r="A39" s="152" t="s">
        <v>202</v>
      </c>
      <c r="B39" s="158" t="s">
        <v>255</v>
      </c>
      <c r="C39" s="159" t="s">
        <v>19</v>
      </c>
      <c r="D39" s="123">
        <f t="shared" ref="D39:D56" si="5">F39+P39-E39</f>
        <v>4666610.12</v>
      </c>
      <c r="E39" s="190"/>
      <c r="F39" s="123">
        <f t="shared" ref="F39:F56" si="6">H39+I39+J39+K39+L39+M39+N39+O39-G39</f>
        <v>4666610.12</v>
      </c>
      <c r="G39" s="160"/>
      <c r="H39" s="160"/>
      <c r="I39" s="160"/>
      <c r="J39" s="160"/>
      <c r="K39" s="160"/>
      <c r="L39" s="160"/>
      <c r="M39" s="161">
        <v>4069172.95</v>
      </c>
      <c r="N39" s="161">
        <v>507437.17</v>
      </c>
      <c r="O39" s="161">
        <v>90000</v>
      </c>
      <c r="P39" s="162"/>
    </row>
    <row r="40" spans="1:16" s="18" customFormat="1" ht="45">
      <c r="A40" s="60" t="s">
        <v>203</v>
      </c>
      <c r="B40" s="22" t="s">
        <v>256</v>
      </c>
      <c r="C40" s="23" t="s">
        <v>26</v>
      </c>
      <c r="D40" s="95">
        <f t="shared" si="5"/>
        <v>462190.64</v>
      </c>
      <c r="E40" s="155"/>
      <c r="F40" s="95">
        <f t="shared" si="6"/>
        <v>462190.64</v>
      </c>
      <c r="G40" s="109"/>
      <c r="H40" s="109"/>
      <c r="I40" s="109"/>
      <c r="J40" s="109"/>
      <c r="K40" s="109"/>
      <c r="L40" s="109"/>
      <c r="M40" s="101">
        <v>647.28</v>
      </c>
      <c r="N40" s="101">
        <v>371543.36</v>
      </c>
      <c r="O40" s="101">
        <v>90000</v>
      </c>
      <c r="P40" s="149"/>
    </row>
    <row r="41" spans="1:16" s="18" customFormat="1" ht="22.5">
      <c r="A41" s="60" t="s">
        <v>205</v>
      </c>
      <c r="B41" s="20" t="s">
        <v>257</v>
      </c>
      <c r="C41" s="21" t="s">
        <v>28</v>
      </c>
      <c r="D41" s="89">
        <f t="shared" si="5"/>
        <v>0</v>
      </c>
      <c r="E41" s="91"/>
      <c r="F41" s="89">
        <f t="shared" si="6"/>
        <v>0</v>
      </c>
      <c r="G41" s="91"/>
      <c r="H41" s="91"/>
      <c r="I41" s="91"/>
      <c r="J41" s="91"/>
      <c r="K41" s="91"/>
      <c r="L41" s="91"/>
      <c r="M41" s="92"/>
      <c r="N41" s="92"/>
      <c r="O41" s="92"/>
      <c r="P41" s="93"/>
    </row>
    <row r="42" spans="1:16" s="18" customFormat="1" ht="22.5" customHeight="1">
      <c r="A42" s="60" t="s">
        <v>206</v>
      </c>
      <c r="B42" s="20" t="s">
        <v>258</v>
      </c>
      <c r="C42" s="21" t="s">
        <v>30</v>
      </c>
      <c r="D42" s="89">
        <f t="shared" si="5"/>
        <v>0</v>
      </c>
      <c r="E42" s="109"/>
      <c r="F42" s="95">
        <f t="shared" si="6"/>
        <v>0</v>
      </c>
      <c r="G42" s="109"/>
      <c r="H42" s="109"/>
      <c r="I42" s="91"/>
      <c r="J42" s="91"/>
      <c r="K42" s="91"/>
      <c r="L42" s="91"/>
      <c r="M42" s="92"/>
      <c r="N42" s="92"/>
      <c r="O42" s="101"/>
      <c r="P42" s="93"/>
    </row>
    <row r="43" spans="1:16" s="18" customFormat="1" ht="22.5">
      <c r="A43" s="60" t="s">
        <v>207</v>
      </c>
      <c r="B43" s="20" t="s">
        <v>259</v>
      </c>
      <c r="C43" s="21" t="s">
        <v>32</v>
      </c>
      <c r="D43" s="89">
        <f t="shared" si="5"/>
        <v>476831.22</v>
      </c>
      <c r="E43" s="109"/>
      <c r="F43" s="95">
        <f t="shared" si="6"/>
        <v>476831.22</v>
      </c>
      <c r="G43" s="109"/>
      <c r="H43" s="109"/>
      <c r="I43" s="91"/>
      <c r="J43" s="91"/>
      <c r="K43" s="91"/>
      <c r="L43" s="91"/>
      <c r="M43" s="92">
        <v>476831.22</v>
      </c>
      <c r="N43" s="92"/>
      <c r="O43" s="101"/>
      <c r="P43" s="93"/>
    </row>
    <row r="44" spans="1:16" s="18" customFormat="1" ht="22.5">
      <c r="A44" s="60" t="s">
        <v>208</v>
      </c>
      <c r="B44" s="20" t="s">
        <v>260</v>
      </c>
      <c r="C44" s="21" t="s">
        <v>204</v>
      </c>
      <c r="D44" s="89">
        <f t="shared" si="5"/>
        <v>3727588.26</v>
      </c>
      <c r="E44" s="109"/>
      <c r="F44" s="95">
        <f t="shared" si="6"/>
        <v>3727588.26</v>
      </c>
      <c r="G44" s="109"/>
      <c r="H44" s="109"/>
      <c r="I44" s="91"/>
      <c r="J44" s="91"/>
      <c r="K44" s="91"/>
      <c r="L44" s="91"/>
      <c r="M44" s="92">
        <v>3591694.45</v>
      </c>
      <c r="N44" s="92">
        <v>135893.81</v>
      </c>
      <c r="O44" s="101"/>
      <c r="P44" s="93"/>
    </row>
    <row r="45" spans="1:16" s="18" customFormat="1" ht="22.5">
      <c r="A45" s="59" t="s">
        <v>262</v>
      </c>
      <c r="B45" s="37" t="s">
        <v>261</v>
      </c>
      <c r="C45" s="38" t="s">
        <v>20</v>
      </c>
      <c r="D45" s="89">
        <f t="shared" si="5"/>
        <v>316880086.13999999</v>
      </c>
      <c r="E45" s="95">
        <f>E46+E47+E48+E49+E50+E51+E52+E53</f>
        <v>0</v>
      </c>
      <c r="F45" s="89">
        <f t="shared" si="6"/>
        <v>316880086.13999999</v>
      </c>
      <c r="G45" s="95">
        <f t="shared" ref="G45:P45" si="7">G46+G47+G48+G49+G50+G51+G52+G53</f>
        <v>22720322</v>
      </c>
      <c r="H45" s="95">
        <f t="shared" si="7"/>
        <v>0</v>
      </c>
      <c r="I45" s="95">
        <f t="shared" si="7"/>
        <v>0</v>
      </c>
      <c r="J45" s="95">
        <f t="shared" si="7"/>
        <v>0</v>
      </c>
      <c r="K45" s="95">
        <f t="shared" si="7"/>
        <v>0</v>
      </c>
      <c r="L45" s="95">
        <f t="shared" si="7"/>
        <v>0</v>
      </c>
      <c r="M45" s="95">
        <f t="shared" si="7"/>
        <v>283523984.98000002</v>
      </c>
      <c r="N45" s="95">
        <f t="shared" si="7"/>
        <v>23762233</v>
      </c>
      <c r="O45" s="95">
        <f t="shared" si="7"/>
        <v>32314190.16</v>
      </c>
      <c r="P45" s="191">
        <f t="shared" si="7"/>
        <v>0</v>
      </c>
    </row>
    <row r="46" spans="1:16" s="18" customFormat="1" ht="45">
      <c r="A46" s="65" t="s">
        <v>264</v>
      </c>
      <c r="B46" s="20" t="s">
        <v>263</v>
      </c>
      <c r="C46" s="21" t="s">
        <v>21</v>
      </c>
      <c r="D46" s="89">
        <f t="shared" si="5"/>
        <v>316432906.13999999</v>
      </c>
      <c r="E46" s="91"/>
      <c r="F46" s="89">
        <f t="shared" si="6"/>
        <v>316432906.13999999</v>
      </c>
      <c r="G46" s="91">
        <v>22720322</v>
      </c>
      <c r="H46" s="91"/>
      <c r="I46" s="92"/>
      <c r="J46" s="91"/>
      <c r="K46" s="91"/>
      <c r="L46" s="91"/>
      <c r="M46" s="101">
        <v>283523984.98000002</v>
      </c>
      <c r="N46" s="101">
        <v>23460733</v>
      </c>
      <c r="O46" s="101">
        <v>32168510.16</v>
      </c>
      <c r="P46" s="93"/>
    </row>
    <row r="47" spans="1:16" s="18" customFormat="1" ht="33.75">
      <c r="A47" s="65" t="s">
        <v>266</v>
      </c>
      <c r="B47" s="20" t="s">
        <v>265</v>
      </c>
      <c r="C47" s="21" t="s">
        <v>22</v>
      </c>
      <c r="D47" s="89">
        <f t="shared" si="5"/>
        <v>0</v>
      </c>
      <c r="E47" s="97"/>
      <c r="F47" s="89">
        <f t="shared" si="6"/>
        <v>0</v>
      </c>
      <c r="G47" s="97"/>
      <c r="H47" s="97"/>
      <c r="I47" s="98"/>
      <c r="J47" s="97"/>
      <c r="K47" s="97"/>
      <c r="L47" s="97"/>
      <c r="M47" s="120"/>
      <c r="N47" s="120"/>
      <c r="O47" s="120"/>
      <c r="P47" s="99"/>
    </row>
    <row r="48" spans="1:16" s="18" customFormat="1" ht="22.5">
      <c r="A48" s="65" t="s">
        <v>269</v>
      </c>
      <c r="B48" s="181" t="s">
        <v>267</v>
      </c>
      <c r="C48" s="182" t="s">
        <v>268</v>
      </c>
      <c r="D48" s="89">
        <f t="shared" si="5"/>
        <v>0</v>
      </c>
      <c r="E48" s="97"/>
      <c r="F48" s="89">
        <f t="shared" si="6"/>
        <v>0</v>
      </c>
      <c r="G48" s="97"/>
      <c r="H48" s="97"/>
      <c r="I48" s="98"/>
      <c r="J48" s="97"/>
      <c r="K48" s="97"/>
      <c r="L48" s="97"/>
      <c r="M48" s="120"/>
      <c r="N48" s="120"/>
      <c r="O48" s="120"/>
      <c r="P48" s="99"/>
    </row>
    <row r="49" spans="1:18" s="18" customFormat="1" ht="45">
      <c r="A49" s="65" t="s">
        <v>270</v>
      </c>
      <c r="B49" s="181" t="s">
        <v>271</v>
      </c>
      <c r="C49" s="182" t="s">
        <v>272</v>
      </c>
      <c r="D49" s="89">
        <f t="shared" si="5"/>
        <v>447180</v>
      </c>
      <c r="E49" s="97"/>
      <c r="F49" s="89">
        <f t="shared" si="6"/>
        <v>447180</v>
      </c>
      <c r="G49" s="97"/>
      <c r="H49" s="97"/>
      <c r="I49" s="98"/>
      <c r="J49" s="97"/>
      <c r="K49" s="97"/>
      <c r="L49" s="97"/>
      <c r="M49" s="120"/>
      <c r="N49" s="120">
        <v>301500</v>
      </c>
      <c r="O49" s="120">
        <v>145680</v>
      </c>
      <c r="P49" s="99"/>
    </row>
    <row r="50" spans="1:18" s="18" customFormat="1" ht="33.75">
      <c r="A50" s="65" t="s">
        <v>273</v>
      </c>
      <c r="B50" s="181" t="s">
        <v>274</v>
      </c>
      <c r="C50" s="182" t="s">
        <v>275</v>
      </c>
      <c r="D50" s="89">
        <f t="shared" si="5"/>
        <v>0</v>
      </c>
      <c r="E50" s="97"/>
      <c r="F50" s="89">
        <f t="shared" si="6"/>
        <v>0</v>
      </c>
      <c r="G50" s="97"/>
      <c r="H50" s="97"/>
      <c r="I50" s="98"/>
      <c r="J50" s="97"/>
      <c r="K50" s="97"/>
      <c r="L50" s="97"/>
      <c r="M50" s="120"/>
      <c r="N50" s="120"/>
      <c r="O50" s="120"/>
      <c r="P50" s="99"/>
    </row>
    <row r="51" spans="1:18" s="18" customFormat="1" ht="22.5">
      <c r="A51" s="65" t="s">
        <v>277</v>
      </c>
      <c r="B51" s="181" t="s">
        <v>278</v>
      </c>
      <c r="C51" s="182" t="s">
        <v>280</v>
      </c>
      <c r="D51" s="89">
        <f t="shared" si="5"/>
        <v>0</v>
      </c>
      <c r="E51" s="97"/>
      <c r="F51" s="89">
        <f t="shared" si="6"/>
        <v>0</v>
      </c>
      <c r="G51" s="97"/>
      <c r="H51" s="97"/>
      <c r="I51" s="98"/>
      <c r="J51" s="97"/>
      <c r="K51" s="97"/>
      <c r="L51" s="97"/>
      <c r="M51" s="120"/>
      <c r="N51" s="120"/>
      <c r="O51" s="120"/>
      <c r="P51" s="99"/>
    </row>
    <row r="52" spans="1:18" s="18" customFormat="1" ht="45.75" customHeight="1">
      <c r="A52" s="65" t="s">
        <v>282</v>
      </c>
      <c r="B52" s="181" t="s">
        <v>279</v>
      </c>
      <c r="C52" s="182" t="s">
        <v>281</v>
      </c>
      <c r="D52" s="89">
        <f t="shared" si="5"/>
        <v>0</v>
      </c>
      <c r="E52" s="97"/>
      <c r="F52" s="89">
        <f t="shared" si="6"/>
        <v>0</v>
      </c>
      <c r="G52" s="97"/>
      <c r="H52" s="97"/>
      <c r="I52" s="98"/>
      <c r="J52" s="97"/>
      <c r="K52" s="97"/>
      <c r="L52" s="97"/>
      <c r="M52" s="120"/>
      <c r="N52" s="120"/>
      <c r="O52" s="120"/>
      <c r="P52" s="99"/>
    </row>
    <row r="53" spans="1:18" s="18" customFormat="1" ht="43.5" customHeight="1">
      <c r="A53" s="65" t="s">
        <v>283</v>
      </c>
      <c r="B53" s="24" t="s">
        <v>276</v>
      </c>
      <c r="C53" s="25" t="s">
        <v>284</v>
      </c>
      <c r="D53" s="89">
        <f t="shared" si="5"/>
        <v>0</v>
      </c>
      <c r="E53" s="91"/>
      <c r="F53" s="89">
        <f t="shared" si="6"/>
        <v>0</v>
      </c>
      <c r="G53" s="91"/>
      <c r="H53" s="91"/>
      <c r="I53" s="92"/>
      <c r="J53" s="91"/>
      <c r="K53" s="91"/>
      <c r="L53" s="91"/>
      <c r="M53" s="101"/>
      <c r="N53" s="101"/>
      <c r="O53" s="101"/>
      <c r="P53" s="93"/>
    </row>
    <row r="54" spans="1:18" s="18" customFormat="1" ht="22.5" customHeight="1">
      <c r="A54" s="59" t="s">
        <v>286</v>
      </c>
      <c r="B54" s="150" t="s">
        <v>285</v>
      </c>
      <c r="C54" s="151" t="s">
        <v>23</v>
      </c>
      <c r="D54" s="89">
        <f t="shared" si="5"/>
        <v>11285433</v>
      </c>
      <c r="E54" s="89">
        <f>E55+E56+E60+E61+E62+E63+E64</f>
        <v>0</v>
      </c>
      <c r="F54" s="89">
        <f t="shared" si="6"/>
        <v>11285433</v>
      </c>
      <c r="G54" s="89">
        <f t="shared" ref="G54:R54" si="8">G55+G56+G60+G61+G62+G63+G64</f>
        <v>0</v>
      </c>
      <c r="H54" s="89">
        <f t="shared" si="8"/>
        <v>0</v>
      </c>
      <c r="I54" s="89">
        <f t="shared" si="8"/>
        <v>0</v>
      </c>
      <c r="J54" s="89">
        <f t="shared" si="8"/>
        <v>0</v>
      </c>
      <c r="K54" s="89">
        <f t="shared" si="8"/>
        <v>0</v>
      </c>
      <c r="L54" s="89">
        <f t="shared" si="8"/>
        <v>0</v>
      </c>
      <c r="M54" s="89">
        <f t="shared" si="8"/>
        <v>0</v>
      </c>
      <c r="N54" s="89">
        <f t="shared" si="8"/>
        <v>11285433</v>
      </c>
      <c r="O54" s="89">
        <f t="shared" si="8"/>
        <v>0</v>
      </c>
      <c r="P54" s="189">
        <f t="shared" si="8"/>
        <v>0</v>
      </c>
      <c r="Q54" s="89">
        <f t="shared" si="8"/>
        <v>0</v>
      </c>
      <c r="R54" s="89">
        <f t="shared" si="8"/>
        <v>0</v>
      </c>
    </row>
    <row r="55" spans="1:18" s="18" customFormat="1" ht="45">
      <c r="A55" s="154" t="s">
        <v>287</v>
      </c>
      <c r="B55" s="128" t="s">
        <v>288</v>
      </c>
      <c r="C55" s="183" t="s">
        <v>34</v>
      </c>
      <c r="D55" s="89">
        <f t="shared" si="5"/>
        <v>11285433</v>
      </c>
      <c r="E55" s="91"/>
      <c r="F55" s="89">
        <f t="shared" si="6"/>
        <v>11285433</v>
      </c>
      <c r="G55" s="91"/>
      <c r="H55" s="91"/>
      <c r="I55" s="92"/>
      <c r="J55" s="91"/>
      <c r="K55" s="91"/>
      <c r="L55" s="91"/>
      <c r="M55" s="101"/>
      <c r="N55" s="101">
        <v>11285433</v>
      </c>
      <c r="O55" s="101"/>
      <c r="P55" s="93"/>
    </row>
    <row r="56" spans="1:18" s="18" customFormat="1" ht="34.5" thickBot="1">
      <c r="A56" s="154" t="s">
        <v>290</v>
      </c>
      <c r="B56" s="130" t="s">
        <v>289</v>
      </c>
      <c r="C56" s="131" t="s">
        <v>37</v>
      </c>
      <c r="D56" s="104">
        <f t="shared" si="5"/>
        <v>0</v>
      </c>
      <c r="E56" s="106"/>
      <c r="F56" s="110">
        <f t="shared" si="6"/>
        <v>0</v>
      </c>
      <c r="G56" s="106"/>
      <c r="H56" s="106"/>
      <c r="I56" s="105"/>
      <c r="J56" s="106"/>
      <c r="K56" s="106"/>
      <c r="L56" s="106"/>
      <c r="M56" s="105"/>
      <c r="N56" s="105"/>
      <c r="O56" s="105"/>
      <c r="P56" s="107"/>
    </row>
    <row r="57" spans="1:18" s="18" customFormat="1" ht="11.25">
      <c r="P57" s="18" t="s">
        <v>145</v>
      </c>
    </row>
    <row r="58" spans="1:18" s="18" customFormat="1" ht="135">
      <c r="A58" s="55" t="s">
        <v>12</v>
      </c>
      <c r="B58" s="74" t="s">
        <v>5</v>
      </c>
      <c r="C58" s="74" t="s">
        <v>6</v>
      </c>
      <c r="D58" s="72" t="s">
        <v>108</v>
      </c>
      <c r="E58" s="74" t="s">
        <v>106</v>
      </c>
      <c r="F58" s="72" t="s">
        <v>7</v>
      </c>
      <c r="G58" s="74" t="s">
        <v>107</v>
      </c>
      <c r="H58" s="73" t="s">
        <v>8</v>
      </c>
      <c r="I58" s="72" t="s">
        <v>136</v>
      </c>
      <c r="J58" s="72" t="s">
        <v>9</v>
      </c>
      <c r="K58" s="75" t="s">
        <v>138</v>
      </c>
      <c r="L58" s="75" t="s">
        <v>139</v>
      </c>
      <c r="M58" s="75" t="s">
        <v>10</v>
      </c>
      <c r="N58" s="75" t="s">
        <v>140</v>
      </c>
      <c r="O58" s="75" t="s">
        <v>141</v>
      </c>
      <c r="P58" s="73" t="s">
        <v>11</v>
      </c>
    </row>
    <row r="59" spans="1:18" s="18" customFormat="1" ht="12" thickBot="1">
      <c r="A59" s="13">
        <v>1</v>
      </c>
      <c r="B59" s="19">
        <v>2</v>
      </c>
      <c r="C59" s="19">
        <v>3</v>
      </c>
      <c r="D59" s="55">
        <v>4</v>
      </c>
      <c r="E59" s="55">
        <v>5</v>
      </c>
      <c r="F59" s="55">
        <v>6</v>
      </c>
      <c r="G59" s="55">
        <v>7</v>
      </c>
      <c r="H59" s="19">
        <v>8</v>
      </c>
      <c r="I59" s="19">
        <v>9</v>
      </c>
      <c r="J59" s="55">
        <v>10</v>
      </c>
      <c r="K59" s="55">
        <v>11</v>
      </c>
      <c r="L59" s="55">
        <v>12</v>
      </c>
      <c r="M59" s="55">
        <v>13</v>
      </c>
      <c r="N59" s="55">
        <v>14</v>
      </c>
      <c r="O59" s="55">
        <v>15</v>
      </c>
      <c r="P59" s="157">
        <v>16</v>
      </c>
    </row>
    <row r="60" spans="1:18" s="18" customFormat="1" ht="22.5" customHeight="1">
      <c r="A60" s="163" t="s">
        <v>292</v>
      </c>
      <c r="B60" s="184" t="s">
        <v>291</v>
      </c>
      <c r="C60" s="185" t="s">
        <v>39</v>
      </c>
      <c r="D60" s="111">
        <f t="shared" ref="D60:D84" si="9">F60+P60-E60</f>
        <v>0</v>
      </c>
      <c r="E60" s="160"/>
      <c r="F60" s="123">
        <f t="shared" ref="F60:F84" si="10">H60+I60+J60+K60+L60+M60+N60+O60-G60</f>
        <v>0</v>
      </c>
      <c r="G60" s="160"/>
      <c r="H60" s="160"/>
      <c r="I60" s="161"/>
      <c r="J60" s="160"/>
      <c r="K60" s="160"/>
      <c r="L60" s="160"/>
      <c r="M60" s="161"/>
      <c r="N60" s="161"/>
      <c r="O60" s="161"/>
      <c r="P60" s="162"/>
    </row>
    <row r="61" spans="1:18" s="18" customFormat="1" ht="45">
      <c r="A61" s="154" t="s">
        <v>293</v>
      </c>
      <c r="B61" s="181" t="s">
        <v>294</v>
      </c>
      <c r="C61" s="182" t="s">
        <v>295</v>
      </c>
      <c r="D61" s="102">
        <f t="shared" si="9"/>
        <v>0</v>
      </c>
      <c r="E61" s="109"/>
      <c r="F61" s="95">
        <f t="shared" si="10"/>
        <v>0</v>
      </c>
      <c r="G61" s="91"/>
      <c r="H61" s="91"/>
      <c r="I61" s="92"/>
      <c r="J61" s="91"/>
      <c r="K61" s="91"/>
      <c r="L61" s="91"/>
      <c r="M61" s="92"/>
      <c r="N61" s="92"/>
      <c r="O61" s="92"/>
      <c r="P61" s="93"/>
    </row>
    <row r="62" spans="1:18" s="18" customFormat="1" ht="33.75">
      <c r="A62" s="154" t="s">
        <v>300</v>
      </c>
      <c r="B62" s="181" t="s">
        <v>296</v>
      </c>
      <c r="C62" s="182" t="s">
        <v>298</v>
      </c>
      <c r="D62" s="102">
        <f t="shared" si="9"/>
        <v>0</v>
      </c>
      <c r="E62" s="109"/>
      <c r="F62" s="95">
        <f t="shared" si="10"/>
        <v>0</v>
      </c>
      <c r="G62" s="91"/>
      <c r="H62" s="91"/>
      <c r="I62" s="92"/>
      <c r="J62" s="91"/>
      <c r="K62" s="91"/>
      <c r="L62" s="91"/>
      <c r="M62" s="92"/>
      <c r="N62" s="92"/>
      <c r="O62" s="92"/>
      <c r="P62" s="93"/>
    </row>
    <row r="63" spans="1:18" s="18" customFormat="1" ht="22.5">
      <c r="A63" s="154" t="s">
        <v>301</v>
      </c>
      <c r="B63" s="181" t="s">
        <v>297</v>
      </c>
      <c r="C63" s="182" t="s">
        <v>299</v>
      </c>
      <c r="D63" s="102">
        <f t="shared" si="9"/>
        <v>0</v>
      </c>
      <c r="E63" s="109"/>
      <c r="F63" s="95">
        <f t="shared" si="10"/>
        <v>0</v>
      </c>
      <c r="G63" s="91"/>
      <c r="H63" s="91"/>
      <c r="I63" s="92"/>
      <c r="J63" s="91"/>
      <c r="K63" s="91"/>
      <c r="L63" s="91"/>
      <c r="M63" s="92"/>
      <c r="N63" s="92"/>
      <c r="O63" s="92"/>
      <c r="P63" s="93"/>
    </row>
    <row r="64" spans="1:18" s="18" customFormat="1" ht="48" customHeight="1">
      <c r="A64" s="154" t="s">
        <v>304</v>
      </c>
      <c r="B64" s="181" t="s">
        <v>302</v>
      </c>
      <c r="C64" s="182" t="s">
        <v>303</v>
      </c>
      <c r="D64" s="102">
        <f t="shared" si="9"/>
        <v>0</v>
      </c>
      <c r="E64" s="109"/>
      <c r="F64" s="95">
        <f t="shared" si="10"/>
        <v>0</v>
      </c>
      <c r="G64" s="91"/>
      <c r="H64" s="91"/>
      <c r="I64" s="92"/>
      <c r="J64" s="91"/>
      <c r="K64" s="91"/>
      <c r="L64" s="91"/>
      <c r="M64" s="92"/>
      <c r="N64" s="92"/>
      <c r="O64" s="92"/>
      <c r="P64" s="93"/>
    </row>
    <row r="65" spans="1:18" s="18" customFormat="1" ht="22.5" customHeight="1">
      <c r="A65" s="59" t="s">
        <v>305</v>
      </c>
      <c r="B65" s="37" t="s">
        <v>306</v>
      </c>
      <c r="C65" s="38"/>
      <c r="D65" s="89">
        <f t="shared" si="9"/>
        <v>353633.56</v>
      </c>
      <c r="E65" s="100">
        <f>E66+E67+E68</f>
        <v>0</v>
      </c>
      <c r="F65" s="89">
        <f t="shared" si="10"/>
        <v>353633.56</v>
      </c>
      <c r="G65" s="100">
        <f t="shared" ref="G65:P65" si="11">G66+G67+G68</f>
        <v>0</v>
      </c>
      <c r="H65" s="100">
        <f t="shared" si="11"/>
        <v>0</v>
      </c>
      <c r="I65" s="100">
        <f t="shared" si="11"/>
        <v>0</v>
      </c>
      <c r="J65" s="100">
        <f t="shared" si="11"/>
        <v>0</v>
      </c>
      <c r="K65" s="100">
        <f t="shared" si="11"/>
        <v>0</v>
      </c>
      <c r="L65" s="100">
        <f t="shared" si="11"/>
        <v>0</v>
      </c>
      <c r="M65" s="100">
        <f t="shared" si="11"/>
        <v>327773.56</v>
      </c>
      <c r="N65" s="100">
        <f t="shared" si="11"/>
        <v>0</v>
      </c>
      <c r="O65" s="100">
        <f t="shared" si="11"/>
        <v>25860</v>
      </c>
      <c r="P65" s="90">
        <f t="shared" si="11"/>
        <v>0</v>
      </c>
    </row>
    <row r="66" spans="1:18" s="18" customFormat="1" ht="22.5">
      <c r="A66" s="71" t="s">
        <v>310</v>
      </c>
      <c r="B66" s="22" t="s">
        <v>307</v>
      </c>
      <c r="C66" s="23" t="s">
        <v>42</v>
      </c>
      <c r="D66" s="89">
        <f t="shared" si="9"/>
        <v>27751.13</v>
      </c>
      <c r="E66" s="91"/>
      <c r="F66" s="89">
        <f t="shared" si="10"/>
        <v>27751.13</v>
      </c>
      <c r="G66" s="91"/>
      <c r="H66" s="91"/>
      <c r="I66" s="92"/>
      <c r="J66" s="91"/>
      <c r="K66" s="91"/>
      <c r="L66" s="92"/>
      <c r="M66" s="101">
        <v>1891.13</v>
      </c>
      <c r="N66" s="101"/>
      <c r="O66" s="101">
        <v>25860</v>
      </c>
      <c r="P66" s="93"/>
    </row>
    <row r="67" spans="1:18" s="18" customFormat="1" ht="11.25">
      <c r="A67" s="71" t="s">
        <v>311</v>
      </c>
      <c r="B67" s="22" t="s">
        <v>308</v>
      </c>
      <c r="C67" s="21" t="s">
        <v>209</v>
      </c>
      <c r="D67" s="89">
        <f t="shared" si="9"/>
        <v>325882.43</v>
      </c>
      <c r="E67" s="91"/>
      <c r="F67" s="89">
        <f t="shared" si="10"/>
        <v>325882.43</v>
      </c>
      <c r="G67" s="91"/>
      <c r="H67" s="91"/>
      <c r="I67" s="92"/>
      <c r="J67" s="91"/>
      <c r="K67" s="91"/>
      <c r="L67" s="92"/>
      <c r="M67" s="101">
        <v>325882.43</v>
      </c>
      <c r="N67" s="101"/>
      <c r="O67" s="101">
        <v>0</v>
      </c>
      <c r="P67" s="93"/>
    </row>
    <row r="68" spans="1:18" s="18" customFormat="1" ht="19.5" customHeight="1">
      <c r="A68" s="71" t="s">
        <v>312</v>
      </c>
      <c r="B68" s="20" t="s">
        <v>309</v>
      </c>
      <c r="C68" s="21" t="s">
        <v>33</v>
      </c>
      <c r="D68" s="89">
        <f t="shared" si="9"/>
        <v>0</v>
      </c>
      <c r="E68" s="91"/>
      <c r="F68" s="89">
        <f t="shared" si="10"/>
        <v>0</v>
      </c>
      <c r="G68" s="91"/>
      <c r="H68" s="91"/>
      <c r="I68" s="92"/>
      <c r="J68" s="91"/>
      <c r="K68" s="91"/>
      <c r="L68" s="92"/>
      <c r="M68" s="101"/>
      <c r="N68" s="101"/>
      <c r="O68" s="101"/>
      <c r="P68" s="93"/>
    </row>
    <row r="69" spans="1:18" s="18" customFormat="1" ht="19.5" customHeight="1">
      <c r="A69" s="58" t="s">
        <v>110</v>
      </c>
      <c r="B69" s="37" t="s">
        <v>313</v>
      </c>
      <c r="C69" s="38"/>
      <c r="D69" s="89">
        <f t="shared" si="9"/>
        <v>6414481.5300000003</v>
      </c>
      <c r="E69" s="100">
        <f>E70+E82</f>
        <v>0</v>
      </c>
      <c r="F69" s="89">
        <f t="shared" si="10"/>
        <v>6414481.5300000003</v>
      </c>
      <c r="G69" s="100">
        <f t="shared" ref="G69:R69" si="12">G70+G82</f>
        <v>0</v>
      </c>
      <c r="H69" s="100">
        <f t="shared" si="12"/>
        <v>0</v>
      </c>
      <c r="I69" s="100">
        <f t="shared" si="12"/>
        <v>0</v>
      </c>
      <c r="J69" s="100">
        <f t="shared" si="12"/>
        <v>0</v>
      </c>
      <c r="K69" s="100">
        <f t="shared" si="12"/>
        <v>0</v>
      </c>
      <c r="L69" s="100">
        <f t="shared" si="12"/>
        <v>0</v>
      </c>
      <c r="M69" s="100">
        <f t="shared" si="12"/>
        <v>4504288.2699999996</v>
      </c>
      <c r="N69" s="100">
        <f t="shared" si="12"/>
        <v>1474528.26</v>
      </c>
      <c r="O69" s="100">
        <f t="shared" si="12"/>
        <v>435665</v>
      </c>
      <c r="P69" s="90">
        <f t="shared" si="12"/>
        <v>0</v>
      </c>
      <c r="Q69" s="89">
        <f t="shared" si="12"/>
        <v>0</v>
      </c>
      <c r="R69" s="100">
        <f t="shared" si="12"/>
        <v>0</v>
      </c>
    </row>
    <row r="70" spans="1:18" s="18" customFormat="1" ht="21.95" customHeight="1">
      <c r="A70" s="63" t="s">
        <v>210</v>
      </c>
      <c r="B70" s="37" t="s">
        <v>314</v>
      </c>
      <c r="C70" s="38" t="s">
        <v>25</v>
      </c>
      <c r="D70" s="89">
        <f t="shared" si="9"/>
        <v>6414481.5300000003</v>
      </c>
      <c r="E70" s="100">
        <f>E71+E72+E73+E74</f>
        <v>0</v>
      </c>
      <c r="F70" s="89">
        <f t="shared" si="10"/>
        <v>6414481.5300000003</v>
      </c>
      <c r="G70" s="100">
        <f t="shared" ref="G70:P70" si="13">G71+G72+G73+G74</f>
        <v>0</v>
      </c>
      <c r="H70" s="100">
        <f t="shared" si="13"/>
        <v>0</v>
      </c>
      <c r="I70" s="100">
        <f t="shared" si="13"/>
        <v>0</v>
      </c>
      <c r="J70" s="100">
        <f t="shared" si="13"/>
        <v>0</v>
      </c>
      <c r="K70" s="100">
        <f t="shared" si="13"/>
        <v>0</v>
      </c>
      <c r="L70" s="100">
        <f t="shared" si="13"/>
        <v>0</v>
      </c>
      <c r="M70" s="100">
        <f t="shared" si="13"/>
        <v>4504288.2699999996</v>
      </c>
      <c r="N70" s="100">
        <f t="shared" si="13"/>
        <v>1474528.26</v>
      </c>
      <c r="O70" s="100">
        <f t="shared" si="13"/>
        <v>435665</v>
      </c>
      <c r="P70" s="90">
        <f t="shared" si="13"/>
        <v>0</v>
      </c>
    </row>
    <row r="71" spans="1:18" s="18" customFormat="1" ht="22.5">
      <c r="A71" s="60" t="s">
        <v>111</v>
      </c>
      <c r="B71" s="20" t="s">
        <v>315</v>
      </c>
      <c r="C71" s="21" t="s">
        <v>27</v>
      </c>
      <c r="D71" s="89">
        <f t="shared" si="9"/>
        <v>1420509</v>
      </c>
      <c r="E71" s="92"/>
      <c r="F71" s="89">
        <f t="shared" si="10"/>
        <v>1420509</v>
      </c>
      <c r="G71" s="92"/>
      <c r="H71" s="91"/>
      <c r="I71" s="92"/>
      <c r="J71" s="91"/>
      <c r="K71" s="91"/>
      <c r="L71" s="91"/>
      <c r="M71" s="101">
        <v>1068060</v>
      </c>
      <c r="N71" s="101"/>
      <c r="O71" s="101">
        <v>352449</v>
      </c>
      <c r="P71" s="93"/>
    </row>
    <row r="72" spans="1:18" s="18" customFormat="1" ht="19.5" customHeight="1">
      <c r="A72" s="62" t="s">
        <v>112</v>
      </c>
      <c r="B72" s="22" t="s">
        <v>316</v>
      </c>
      <c r="C72" s="23" t="s">
        <v>29</v>
      </c>
      <c r="D72" s="89">
        <f t="shared" si="9"/>
        <v>0</v>
      </c>
      <c r="E72" s="101"/>
      <c r="F72" s="89">
        <f t="shared" si="10"/>
        <v>0</v>
      </c>
      <c r="G72" s="101"/>
      <c r="H72" s="91"/>
      <c r="I72" s="92"/>
      <c r="J72" s="91"/>
      <c r="K72" s="91"/>
      <c r="L72" s="91"/>
      <c r="M72" s="101"/>
      <c r="N72" s="101"/>
      <c r="O72" s="101"/>
      <c r="P72" s="93"/>
    </row>
    <row r="73" spans="1:18" s="18" customFormat="1" ht="11.25">
      <c r="A73" s="62" t="s">
        <v>113</v>
      </c>
      <c r="B73" s="22" t="s">
        <v>317</v>
      </c>
      <c r="C73" s="23" t="s">
        <v>31</v>
      </c>
      <c r="D73" s="89">
        <f t="shared" si="9"/>
        <v>4993972.53</v>
      </c>
      <c r="E73" s="101"/>
      <c r="F73" s="89">
        <f t="shared" si="10"/>
        <v>4993972.53</v>
      </c>
      <c r="G73" s="101"/>
      <c r="H73" s="91"/>
      <c r="I73" s="92"/>
      <c r="J73" s="91"/>
      <c r="K73" s="91"/>
      <c r="L73" s="91"/>
      <c r="M73" s="101">
        <v>3436228.27</v>
      </c>
      <c r="N73" s="101">
        <v>1474528.26</v>
      </c>
      <c r="O73" s="101">
        <v>83216</v>
      </c>
      <c r="P73" s="93"/>
    </row>
    <row r="74" spans="1:18" s="18" customFormat="1" ht="11.25">
      <c r="A74" s="121" t="s">
        <v>114</v>
      </c>
      <c r="B74" s="22" t="s">
        <v>318</v>
      </c>
      <c r="C74" s="23" t="s">
        <v>33</v>
      </c>
      <c r="D74" s="89">
        <f t="shared" si="9"/>
        <v>0</v>
      </c>
      <c r="E74" s="101"/>
      <c r="F74" s="95">
        <f t="shared" si="10"/>
        <v>0</v>
      </c>
      <c r="G74" s="101"/>
      <c r="H74" s="109"/>
      <c r="I74" s="101"/>
      <c r="J74" s="109"/>
      <c r="K74" s="109"/>
      <c r="L74" s="101"/>
      <c r="M74" s="101">
        <v>0</v>
      </c>
      <c r="N74" s="101">
        <v>0</v>
      </c>
      <c r="O74" s="101">
        <v>0</v>
      </c>
      <c r="P74" s="93"/>
    </row>
    <row r="75" spans="1:18" s="18" customFormat="1" ht="33.75">
      <c r="A75" s="164" t="s">
        <v>319</v>
      </c>
      <c r="B75" s="128" t="s">
        <v>320</v>
      </c>
      <c r="C75" s="183" t="s">
        <v>160</v>
      </c>
      <c r="D75" s="89">
        <f t="shared" si="9"/>
        <v>0</v>
      </c>
      <c r="E75" s="101"/>
      <c r="F75" s="95">
        <f t="shared" si="10"/>
        <v>0</v>
      </c>
      <c r="G75" s="101"/>
      <c r="H75" s="109"/>
      <c r="I75" s="101"/>
      <c r="J75" s="109"/>
      <c r="K75" s="109"/>
      <c r="L75" s="101"/>
      <c r="M75" s="101"/>
      <c r="N75" s="101"/>
      <c r="O75" s="101"/>
      <c r="P75" s="93"/>
    </row>
    <row r="76" spans="1:18" s="18" customFormat="1" ht="19.5" customHeight="1">
      <c r="A76" s="164" t="s">
        <v>326</v>
      </c>
      <c r="B76" s="128" t="s">
        <v>321</v>
      </c>
      <c r="C76" s="183" t="s">
        <v>161</v>
      </c>
      <c r="D76" s="89">
        <f t="shared" si="9"/>
        <v>0</v>
      </c>
      <c r="E76" s="101"/>
      <c r="F76" s="95">
        <f t="shared" si="10"/>
        <v>0</v>
      </c>
      <c r="G76" s="101"/>
      <c r="H76" s="109"/>
      <c r="I76" s="101"/>
      <c r="J76" s="109"/>
      <c r="K76" s="109"/>
      <c r="L76" s="101"/>
      <c r="M76" s="101"/>
      <c r="N76" s="101"/>
      <c r="O76" s="101"/>
      <c r="P76" s="93"/>
    </row>
    <row r="77" spans="1:18" s="18" customFormat="1" ht="19.5" customHeight="1">
      <c r="A77" s="164" t="s">
        <v>327</v>
      </c>
      <c r="B77" s="128" t="s">
        <v>322</v>
      </c>
      <c r="C77" s="183" t="s">
        <v>323</v>
      </c>
      <c r="D77" s="89">
        <f t="shared" si="9"/>
        <v>0</v>
      </c>
      <c r="E77" s="101"/>
      <c r="F77" s="95">
        <f t="shared" si="10"/>
        <v>0</v>
      </c>
      <c r="G77" s="101"/>
      <c r="H77" s="109"/>
      <c r="I77" s="101"/>
      <c r="J77" s="109"/>
      <c r="K77" s="109"/>
      <c r="L77" s="101"/>
      <c r="M77" s="101"/>
      <c r="N77" s="101"/>
      <c r="O77" s="101"/>
      <c r="P77" s="93"/>
    </row>
    <row r="78" spans="1:18" s="18" customFormat="1" ht="19.5" customHeight="1">
      <c r="A78" s="164" t="s">
        <v>332</v>
      </c>
      <c r="B78" s="128" t="s">
        <v>324</v>
      </c>
      <c r="C78" s="183" t="s">
        <v>325</v>
      </c>
      <c r="D78" s="89">
        <f t="shared" si="9"/>
        <v>0</v>
      </c>
      <c r="E78" s="101"/>
      <c r="F78" s="95">
        <f t="shared" si="10"/>
        <v>0</v>
      </c>
      <c r="G78" s="101"/>
      <c r="H78" s="109"/>
      <c r="I78" s="101"/>
      <c r="J78" s="109"/>
      <c r="K78" s="109"/>
      <c r="L78" s="101"/>
      <c r="M78" s="101"/>
      <c r="N78" s="101"/>
      <c r="O78" s="101"/>
      <c r="P78" s="93"/>
    </row>
    <row r="79" spans="1:18" s="18" customFormat="1" ht="19.5" customHeight="1">
      <c r="A79" s="164" t="s">
        <v>333</v>
      </c>
      <c r="B79" s="128" t="s">
        <v>328</v>
      </c>
      <c r="C79" s="183" t="s">
        <v>329</v>
      </c>
      <c r="D79" s="89">
        <f t="shared" si="9"/>
        <v>0</v>
      </c>
      <c r="E79" s="101"/>
      <c r="F79" s="95">
        <f t="shared" si="10"/>
        <v>0</v>
      </c>
      <c r="G79" s="101"/>
      <c r="H79" s="109"/>
      <c r="I79" s="101"/>
      <c r="J79" s="109"/>
      <c r="K79" s="109"/>
      <c r="L79" s="101"/>
      <c r="M79" s="101"/>
      <c r="N79" s="101"/>
      <c r="O79" s="101"/>
      <c r="P79" s="93"/>
    </row>
    <row r="80" spans="1:18" s="18" customFormat="1" ht="19.5" customHeight="1">
      <c r="A80" s="164" t="s">
        <v>334</v>
      </c>
      <c r="B80" s="128" t="s">
        <v>330</v>
      </c>
      <c r="C80" s="183" t="s">
        <v>331</v>
      </c>
      <c r="D80" s="89">
        <f t="shared" si="9"/>
        <v>0</v>
      </c>
      <c r="E80" s="101"/>
      <c r="F80" s="95">
        <f t="shared" si="10"/>
        <v>0</v>
      </c>
      <c r="G80" s="101"/>
      <c r="H80" s="109"/>
      <c r="I80" s="101"/>
      <c r="J80" s="109"/>
      <c r="K80" s="109"/>
      <c r="L80" s="101"/>
      <c r="M80" s="101"/>
      <c r="N80" s="101"/>
      <c r="O80" s="101"/>
      <c r="P80" s="93"/>
    </row>
    <row r="81" spans="1:18" s="18" customFormat="1" ht="22.5">
      <c r="A81" s="164" t="s">
        <v>335</v>
      </c>
      <c r="B81" s="128" t="s">
        <v>336</v>
      </c>
      <c r="C81" s="183" t="s">
        <v>337</v>
      </c>
      <c r="D81" s="89">
        <f t="shared" si="9"/>
        <v>0</v>
      </c>
      <c r="E81" s="101"/>
      <c r="F81" s="95">
        <f t="shared" si="10"/>
        <v>0</v>
      </c>
      <c r="G81" s="101"/>
      <c r="H81" s="109"/>
      <c r="I81" s="101"/>
      <c r="J81" s="109"/>
      <c r="K81" s="109"/>
      <c r="L81" s="101"/>
      <c r="M81" s="101"/>
      <c r="N81" s="101"/>
      <c r="O81" s="101"/>
      <c r="P81" s="93"/>
    </row>
    <row r="82" spans="1:18" s="18" customFormat="1" ht="19.5" customHeight="1">
      <c r="A82" s="63" t="s">
        <v>338</v>
      </c>
      <c r="B82" s="37" t="s">
        <v>339</v>
      </c>
      <c r="C82" s="38"/>
      <c r="D82" s="89">
        <f t="shared" si="9"/>
        <v>0</v>
      </c>
      <c r="E82" s="100">
        <f>E83+E84+E88+E98</f>
        <v>0</v>
      </c>
      <c r="F82" s="95">
        <f t="shared" si="10"/>
        <v>0</v>
      </c>
      <c r="G82" s="100">
        <f t="shared" ref="G82:P82" si="14">G83+G84+G88+G98</f>
        <v>0</v>
      </c>
      <c r="H82" s="100">
        <f t="shared" si="14"/>
        <v>0</v>
      </c>
      <c r="I82" s="100">
        <f t="shared" si="14"/>
        <v>0</v>
      </c>
      <c r="J82" s="100">
        <f t="shared" si="14"/>
        <v>0</v>
      </c>
      <c r="K82" s="100">
        <f t="shared" si="14"/>
        <v>0</v>
      </c>
      <c r="L82" s="100">
        <f t="shared" si="14"/>
        <v>0</v>
      </c>
      <c r="M82" s="100">
        <f t="shared" si="14"/>
        <v>0</v>
      </c>
      <c r="N82" s="100">
        <f t="shared" si="14"/>
        <v>0</v>
      </c>
      <c r="O82" s="100">
        <f t="shared" si="14"/>
        <v>0</v>
      </c>
      <c r="P82" s="90">
        <f t="shared" si="14"/>
        <v>0</v>
      </c>
      <c r="Q82" s="89">
        <f>Q83+Q84+Q88</f>
        <v>0</v>
      </c>
      <c r="R82" s="100">
        <f>R83+R84+R88</f>
        <v>0</v>
      </c>
    </row>
    <row r="83" spans="1:18" s="18" customFormat="1" ht="33.75">
      <c r="A83" s="60" t="s">
        <v>340</v>
      </c>
      <c r="B83" s="128" t="s">
        <v>341</v>
      </c>
      <c r="C83" s="183" t="s">
        <v>35</v>
      </c>
      <c r="D83" s="89">
        <f t="shared" si="9"/>
        <v>0</v>
      </c>
      <c r="E83" s="101"/>
      <c r="F83" s="95">
        <f t="shared" si="10"/>
        <v>0</v>
      </c>
      <c r="G83" s="101"/>
      <c r="H83" s="109"/>
      <c r="I83" s="101"/>
      <c r="J83" s="109"/>
      <c r="K83" s="109"/>
      <c r="L83" s="101"/>
      <c r="M83" s="101"/>
      <c r="N83" s="101"/>
      <c r="O83" s="101"/>
      <c r="P83" s="93"/>
    </row>
    <row r="84" spans="1:18" s="18" customFormat="1" ht="19.5" customHeight="1" thickBot="1">
      <c r="A84" s="62" t="s">
        <v>342</v>
      </c>
      <c r="B84" s="66" t="s">
        <v>343</v>
      </c>
      <c r="C84" s="67" t="s">
        <v>36</v>
      </c>
      <c r="D84" s="110">
        <f t="shared" si="9"/>
        <v>0</v>
      </c>
      <c r="E84" s="105"/>
      <c r="F84" s="110">
        <f t="shared" si="10"/>
        <v>0</v>
      </c>
      <c r="G84" s="105"/>
      <c r="H84" s="106"/>
      <c r="I84" s="105"/>
      <c r="J84" s="106"/>
      <c r="K84" s="106"/>
      <c r="L84" s="105"/>
      <c r="M84" s="105"/>
      <c r="N84" s="105"/>
      <c r="O84" s="105"/>
      <c r="P84" s="107"/>
    </row>
    <row r="85" spans="1:18" s="18" customFormat="1" ht="19.5" customHeight="1">
      <c r="P85" s="18" t="s">
        <v>146</v>
      </c>
    </row>
    <row r="86" spans="1:18" s="18" customFormat="1" ht="135">
      <c r="A86" s="55" t="s">
        <v>12</v>
      </c>
      <c r="B86" s="74" t="s">
        <v>5</v>
      </c>
      <c r="C86" s="74" t="s">
        <v>6</v>
      </c>
      <c r="D86" s="72" t="s">
        <v>108</v>
      </c>
      <c r="E86" s="74" t="s">
        <v>106</v>
      </c>
      <c r="F86" s="72" t="s">
        <v>7</v>
      </c>
      <c r="G86" s="74" t="s">
        <v>107</v>
      </c>
      <c r="H86" s="73" t="s">
        <v>8</v>
      </c>
      <c r="I86" s="72" t="s">
        <v>136</v>
      </c>
      <c r="J86" s="72" t="s">
        <v>9</v>
      </c>
      <c r="K86" s="75" t="s">
        <v>138</v>
      </c>
      <c r="L86" s="75" t="s">
        <v>139</v>
      </c>
      <c r="M86" s="75" t="s">
        <v>10</v>
      </c>
      <c r="N86" s="75" t="s">
        <v>140</v>
      </c>
      <c r="O86" s="75" t="s">
        <v>141</v>
      </c>
      <c r="P86" s="73" t="s">
        <v>11</v>
      </c>
      <c r="Q86" s="53"/>
    </row>
    <row r="87" spans="1:18" s="18" customFormat="1" ht="12" thickBot="1">
      <c r="A87" s="13">
        <v>1</v>
      </c>
      <c r="B87" s="19">
        <v>2</v>
      </c>
      <c r="C87" s="19">
        <v>3</v>
      </c>
      <c r="D87" s="55">
        <v>4</v>
      </c>
      <c r="E87" s="55">
        <v>5</v>
      </c>
      <c r="F87" s="55">
        <v>6</v>
      </c>
      <c r="G87" s="55">
        <v>7</v>
      </c>
      <c r="H87" s="19">
        <v>8</v>
      </c>
      <c r="I87" s="19">
        <v>9</v>
      </c>
      <c r="J87" s="55">
        <v>10</v>
      </c>
      <c r="K87" s="55">
        <v>11</v>
      </c>
      <c r="L87" s="55">
        <v>12</v>
      </c>
      <c r="M87" s="55">
        <v>13</v>
      </c>
      <c r="N87" s="55">
        <v>14</v>
      </c>
      <c r="O87" s="55">
        <v>15</v>
      </c>
      <c r="P87" s="157">
        <v>16</v>
      </c>
      <c r="Q87" s="53"/>
    </row>
    <row r="88" spans="1:18" s="18" customFormat="1" ht="19.5" customHeight="1">
      <c r="A88" s="63" t="s">
        <v>344</v>
      </c>
      <c r="B88" s="158" t="s">
        <v>345</v>
      </c>
      <c r="C88" s="159" t="s">
        <v>38</v>
      </c>
      <c r="D88" s="123">
        <f t="shared" ref="D88:D102" si="15">F88+P88-E88</f>
        <v>0</v>
      </c>
      <c r="E88" s="111">
        <f>E89+E90+E91+E92+E93+E94+E95+E96+E97</f>
        <v>0</v>
      </c>
      <c r="F88" s="123">
        <f t="shared" ref="F88:F102" si="16">H88+I88+J88+K88+L88+M88+N88+O88-G88</f>
        <v>0</v>
      </c>
      <c r="G88" s="111">
        <f t="shared" ref="G88:P88" si="17">G89+G90+G91+G92+G93+G94+G95+G96+G97</f>
        <v>0</v>
      </c>
      <c r="H88" s="111">
        <f t="shared" si="17"/>
        <v>0</v>
      </c>
      <c r="I88" s="111">
        <f t="shared" si="17"/>
        <v>0</v>
      </c>
      <c r="J88" s="111">
        <f t="shared" si="17"/>
        <v>0</v>
      </c>
      <c r="K88" s="111">
        <f t="shared" si="17"/>
        <v>0</v>
      </c>
      <c r="L88" s="111">
        <f t="shared" si="17"/>
        <v>0</v>
      </c>
      <c r="M88" s="111">
        <f t="shared" si="17"/>
        <v>0</v>
      </c>
      <c r="N88" s="111">
        <f t="shared" si="17"/>
        <v>0</v>
      </c>
      <c r="O88" s="111">
        <f t="shared" si="17"/>
        <v>0</v>
      </c>
      <c r="P88" s="192">
        <f t="shared" si="17"/>
        <v>0</v>
      </c>
    </row>
    <row r="89" spans="1:18" s="18" customFormat="1" ht="45">
      <c r="A89" s="167" t="s">
        <v>346</v>
      </c>
      <c r="B89" s="181" t="s">
        <v>347</v>
      </c>
      <c r="C89" s="182" t="s">
        <v>348</v>
      </c>
      <c r="D89" s="89">
        <f t="shared" si="15"/>
        <v>0</v>
      </c>
      <c r="E89" s="101"/>
      <c r="F89" s="89">
        <f t="shared" si="16"/>
        <v>0</v>
      </c>
      <c r="G89" s="92"/>
      <c r="H89" s="91"/>
      <c r="I89" s="92"/>
      <c r="J89" s="91"/>
      <c r="K89" s="91"/>
      <c r="L89" s="92"/>
      <c r="M89" s="92"/>
      <c r="N89" s="92"/>
      <c r="O89" s="92"/>
      <c r="P89" s="93"/>
    </row>
    <row r="90" spans="1:18" s="18" customFormat="1" ht="33.75">
      <c r="A90" s="167" t="s">
        <v>349</v>
      </c>
      <c r="B90" s="181" t="s">
        <v>350</v>
      </c>
      <c r="C90" s="182" t="s">
        <v>351</v>
      </c>
      <c r="D90" s="89">
        <f t="shared" si="15"/>
        <v>0</v>
      </c>
      <c r="E90" s="101"/>
      <c r="F90" s="89">
        <f t="shared" si="16"/>
        <v>0</v>
      </c>
      <c r="G90" s="92"/>
      <c r="H90" s="91"/>
      <c r="I90" s="92"/>
      <c r="J90" s="91"/>
      <c r="K90" s="91"/>
      <c r="L90" s="92"/>
      <c r="M90" s="92"/>
      <c r="N90" s="92"/>
      <c r="O90" s="92"/>
      <c r="P90" s="93"/>
    </row>
    <row r="91" spans="1:18" s="18" customFormat="1" ht="33.75">
      <c r="A91" s="167" t="s">
        <v>352</v>
      </c>
      <c r="B91" s="181" t="s">
        <v>353</v>
      </c>
      <c r="C91" s="182" t="s">
        <v>354</v>
      </c>
      <c r="D91" s="89">
        <f t="shared" si="15"/>
        <v>0</v>
      </c>
      <c r="E91" s="101"/>
      <c r="F91" s="89">
        <f t="shared" si="16"/>
        <v>0</v>
      </c>
      <c r="G91" s="92"/>
      <c r="H91" s="91"/>
      <c r="I91" s="92"/>
      <c r="J91" s="91"/>
      <c r="K91" s="91"/>
      <c r="L91" s="92"/>
      <c r="M91" s="92"/>
      <c r="N91" s="92"/>
      <c r="O91" s="92"/>
      <c r="P91" s="93"/>
    </row>
    <row r="92" spans="1:18" s="18" customFormat="1" ht="22.5">
      <c r="A92" s="167" t="s">
        <v>355</v>
      </c>
      <c r="B92" s="181" t="s">
        <v>356</v>
      </c>
      <c r="C92" s="182" t="s">
        <v>357</v>
      </c>
      <c r="D92" s="89">
        <f t="shared" si="15"/>
        <v>0</v>
      </c>
      <c r="E92" s="101"/>
      <c r="F92" s="89">
        <f t="shared" si="16"/>
        <v>0</v>
      </c>
      <c r="G92" s="92"/>
      <c r="H92" s="91"/>
      <c r="I92" s="92"/>
      <c r="J92" s="91"/>
      <c r="K92" s="91"/>
      <c r="L92" s="92"/>
      <c r="M92" s="92"/>
      <c r="N92" s="92"/>
      <c r="O92" s="92"/>
      <c r="P92" s="93"/>
    </row>
    <row r="93" spans="1:18" s="18" customFormat="1" ht="22.5">
      <c r="A93" s="168" t="s">
        <v>358</v>
      </c>
      <c r="B93" s="181" t="s">
        <v>359</v>
      </c>
      <c r="C93" s="182" t="s">
        <v>360</v>
      </c>
      <c r="D93" s="89">
        <f t="shared" si="15"/>
        <v>0</v>
      </c>
      <c r="E93" s="101"/>
      <c r="F93" s="89">
        <f t="shared" si="16"/>
        <v>0</v>
      </c>
      <c r="G93" s="92"/>
      <c r="H93" s="91"/>
      <c r="I93" s="92"/>
      <c r="J93" s="91"/>
      <c r="K93" s="91"/>
      <c r="L93" s="92"/>
      <c r="M93" s="92"/>
      <c r="N93" s="92"/>
      <c r="O93" s="92"/>
      <c r="P93" s="93"/>
    </row>
    <row r="94" spans="1:18" s="18" customFormat="1" ht="33.75">
      <c r="A94" s="168" t="s">
        <v>602</v>
      </c>
      <c r="B94" s="181" t="s">
        <v>362</v>
      </c>
      <c r="C94" s="182" t="s">
        <v>363</v>
      </c>
      <c r="D94" s="89">
        <f t="shared" si="15"/>
        <v>0</v>
      </c>
      <c r="E94" s="101"/>
      <c r="F94" s="89">
        <f t="shared" si="16"/>
        <v>0</v>
      </c>
      <c r="G94" s="92"/>
      <c r="H94" s="91"/>
      <c r="I94" s="92"/>
      <c r="J94" s="91"/>
      <c r="K94" s="91"/>
      <c r="L94" s="92"/>
      <c r="M94" s="92"/>
      <c r="N94" s="92"/>
      <c r="O94" s="92"/>
      <c r="P94" s="93"/>
    </row>
    <row r="95" spans="1:18" s="18" customFormat="1" ht="22.5">
      <c r="A95" s="168" t="s">
        <v>364</v>
      </c>
      <c r="B95" s="181" t="s">
        <v>365</v>
      </c>
      <c r="C95" s="182" t="s">
        <v>366</v>
      </c>
      <c r="D95" s="89">
        <f t="shared" si="15"/>
        <v>0</v>
      </c>
      <c r="E95" s="101"/>
      <c r="F95" s="89">
        <f t="shared" si="16"/>
        <v>0</v>
      </c>
      <c r="G95" s="92"/>
      <c r="H95" s="91"/>
      <c r="I95" s="92"/>
      <c r="J95" s="91"/>
      <c r="K95" s="91"/>
      <c r="L95" s="92"/>
      <c r="M95" s="92"/>
      <c r="N95" s="92"/>
      <c r="O95" s="92"/>
      <c r="P95" s="93"/>
    </row>
    <row r="96" spans="1:18" s="18" customFormat="1" ht="33.75">
      <c r="A96" s="168" t="s">
        <v>367</v>
      </c>
      <c r="B96" s="181" t="s">
        <v>368</v>
      </c>
      <c r="C96" s="182" t="s">
        <v>369</v>
      </c>
      <c r="D96" s="89">
        <f t="shared" si="15"/>
        <v>0</v>
      </c>
      <c r="E96" s="101"/>
      <c r="F96" s="89">
        <f t="shared" si="16"/>
        <v>0</v>
      </c>
      <c r="G96" s="92"/>
      <c r="H96" s="91"/>
      <c r="I96" s="92"/>
      <c r="J96" s="91"/>
      <c r="K96" s="91"/>
      <c r="L96" s="92"/>
      <c r="M96" s="92"/>
      <c r="N96" s="92"/>
      <c r="O96" s="92"/>
      <c r="P96" s="93"/>
    </row>
    <row r="97" spans="1:18" s="18" customFormat="1" ht="22.5">
      <c r="A97" s="168" t="s">
        <v>370</v>
      </c>
      <c r="B97" s="181" t="s">
        <v>371</v>
      </c>
      <c r="C97" s="182" t="s">
        <v>372</v>
      </c>
      <c r="D97" s="89">
        <f t="shared" si="15"/>
        <v>0</v>
      </c>
      <c r="E97" s="101"/>
      <c r="F97" s="89">
        <f t="shared" si="16"/>
        <v>0</v>
      </c>
      <c r="G97" s="92"/>
      <c r="H97" s="91"/>
      <c r="I97" s="92"/>
      <c r="J97" s="91"/>
      <c r="K97" s="91"/>
      <c r="L97" s="92"/>
      <c r="M97" s="92"/>
      <c r="N97" s="92"/>
      <c r="O97" s="92"/>
      <c r="P97" s="93"/>
    </row>
    <row r="98" spans="1:18" s="18" customFormat="1" ht="19.5" customHeight="1">
      <c r="A98" s="62" t="s">
        <v>373</v>
      </c>
      <c r="B98" s="22" t="s">
        <v>374</v>
      </c>
      <c r="C98" s="23" t="s">
        <v>40</v>
      </c>
      <c r="D98" s="89">
        <f t="shared" si="15"/>
        <v>0</v>
      </c>
      <c r="E98" s="101"/>
      <c r="F98" s="89">
        <f t="shared" si="16"/>
        <v>0</v>
      </c>
      <c r="G98" s="101"/>
      <c r="H98" s="91"/>
      <c r="I98" s="92"/>
      <c r="J98" s="91"/>
      <c r="K98" s="91"/>
      <c r="L98" s="92"/>
      <c r="M98" s="101"/>
      <c r="N98" s="101"/>
      <c r="O98" s="101"/>
      <c r="P98" s="93"/>
    </row>
    <row r="99" spans="1:18" s="18" customFormat="1" ht="19.5" customHeight="1">
      <c r="A99" s="58" t="s">
        <v>376</v>
      </c>
      <c r="B99" s="39" t="s">
        <v>375</v>
      </c>
      <c r="C99" s="40"/>
      <c r="D99" s="89">
        <f t="shared" si="15"/>
        <v>26402900</v>
      </c>
      <c r="E99" s="100">
        <f>E100</f>
        <v>0</v>
      </c>
      <c r="F99" s="102">
        <f t="shared" si="16"/>
        <v>26402900</v>
      </c>
      <c r="G99" s="100">
        <f t="shared" ref="G99:P99" si="18">G100</f>
        <v>0</v>
      </c>
      <c r="H99" s="100">
        <f t="shared" si="18"/>
        <v>0</v>
      </c>
      <c r="I99" s="100">
        <f t="shared" si="18"/>
        <v>0</v>
      </c>
      <c r="J99" s="100">
        <f t="shared" si="18"/>
        <v>0</v>
      </c>
      <c r="K99" s="100">
        <f t="shared" si="18"/>
        <v>0</v>
      </c>
      <c r="L99" s="100">
        <f t="shared" si="18"/>
        <v>0</v>
      </c>
      <c r="M99" s="100">
        <f t="shared" si="18"/>
        <v>26402900</v>
      </c>
      <c r="N99" s="100">
        <f t="shared" si="18"/>
        <v>0</v>
      </c>
      <c r="O99" s="100">
        <f t="shared" si="18"/>
        <v>0</v>
      </c>
      <c r="P99" s="90">
        <f t="shared" si="18"/>
        <v>0</v>
      </c>
    </row>
    <row r="100" spans="1:18" s="169" customFormat="1" ht="22.5">
      <c r="A100" s="59" t="s">
        <v>378</v>
      </c>
      <c r="B100" s="37" t="s">
        <v>377</v>
      </c>
      <c r="C100" s="38" t="s">
        <v>41</v>
      </c>
      <c r="D100" s="102">
        <f t="shared" si="15"/>
        <v>26402900</v>
      </c>
      <c r="E100" s="100">
        <f>E101+E102</f>
        <v>0</v>
      </c>
      <c r="F100" s="102">
        <f t="shared" si="16"/>
        <v>26402900</v>
      </c>
      <c r="G100" s="100">
        <f t="shared" ref="G100:P100" si="19">G101+G102</f>
        <v>0</v>
      </c>
      <c r="H100" s="100">
        <f t="shared" si="19"/>
        <v>0</v>
      </c>
      <c r="I100" s="100">
        <f t="shared" si="19"/>
        <v>0</v>
      </c>
      <c r="J100" s="100">
        <f t="shared" si="19"/>
        <v>0</v>
      </c>
      <c r="K100" s="100">
        <f t="shared" si="19"/>
        <v>0</v>
      </c>
      <c r="L100" s="100">
        <f t="shared" si="19"/>
        <v>0</v>
      </c>
      <c r="M100" s="100">
        <f t="shared" si="19"/>
        <v>26402900</v>
      </c>
      <c r="N100" s="100">
        <f t="shared" si="19"/>
        <v>0</v>
      </c>
      <c r="O100" s="100">
        <f t="shared" si="19"/>
        <v>0</v>
      </c>
      <c r="P100" s="90">
        <f t="shared" si="19"/>
        <v>0</v>
      </c>
    </row>
    <row r="101" spans="1:18" s="18" customFormat="1" ht="22.5">
      <c r="A101" s="60" t="s">
        <v>379</v>
      </c>
      <c r="B101" s="181" t="s">
        <v>381</v>
      </c>
      <c r="C101" s="182" t="s">
        <v>43</v>
      </c>
      <c r="D101" s="102">
        <f t="shared" si="15"/>
        <v>26402900</v>
      </c>
      <c r="E101" s="101"/>
      <c r="F101" s="102">
        <f t="shared" si="16"/>
        <v>26402900</v>
      </c>
      <c r="G101" s="101"/>
      <c r="H101" s="101"/>
      <c r="I101" s="92"/>
      <c r="J101" s="91"/>
      <c r="K101" s="91"/>
      <c r="L101" s="92"/>
      <c r="M101" s="101">
        <v>26402900</v>
      </c>
      <c r="N101" s="101"/>
      <c r="O101" s="101"/>
      <c r="P101" s="93"/>
    </row>
    <row r="102" spans="1:18" s="18" customFormat="1" ht="19.5" customHeight="1" thickBot="1">
      <c r="A102" s="121" t="s">
        <v>380</v>
      </c>
      <c r="B102" s="130" t="s">
        <v>382</v>
      </c>
      <c r="C102" s="131" t="s">
        <v>44</v>
      </c>
      <c r="D102" s="104">
        <f t="shared" si="15"/>
        <v>0</v>
      </c>
      <c r="E102" s="105"/>
      <c r="F102" s="104">
        <f t="shared" si="16"/>
        <v>0</v>
      </c>
      <c r="G102" s="105"/>
      <c r="H102" s="106"/>
      <c r="I102" s="105"/>
      <c r="J102" s="106"/>
      <c r="K102" s="106"/>
      <c r="L102" s="105"/>
      <c r="M102" s="119"/>
      <c r="N102" s="119"/>
      <c r="O102" s="119"/>
      <c r="P102" s="107"/>
    </row>
    <row r="103" spans="1:18" s="1" customFormat="1" ht="18.75" customHeight="1">
      <c r="A103" s="14"/>
      <c r="B103" s="240" t="s">
        <v>46</v>
      </c>
      <c r="C103" s="240"/>
      <c r="D103" s="240"/>
      <c r="E103" s="240"/>
      <c r="F103" s="6"/>
      <c r="G103" s="6"/>
      <c r="H103" s="6"/>
      <c r="I103" s="6"/>
      <c r="J103" s="6"/>
      <c r="K103" s="6"/>
      <c r="L103" s="238"/>
      <c r="M103" s="238"/>
      <c r="N103" s="238"/>
      <c r="O103" s="238"/>
      <c r="P103" s="238"/>
    </row>
    <row r="104" spans="1:18" s="1" customFormat="1" ht="6" customHeight="1">
      <c r="A104" s="14"/>
      <c r="B104" s="133"/>
      <c r="C104" s="133"/>
      <c r="D104" s="133"/>
      <c r="E104" s="13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8" s="18" customFormat="1" ht="135">
      <c r="A105" s="55" t="s">
        <v>12</v>
      </c>
      <c r="B105" s="74" t="s">
        <v>5</v>
      </c>
      <c r="C105" s="74" t="s">
        <v>6</v>
      </c>
      <c r="D105" s="72" t="s">
        <v>108</v>
      </c>
      <c r="E105" s="74" t="s">
        <v>106</v>
      </c>
      <c r="F105" s="72" t="s">
        <v>7</v>
      </c>
      <c r="G105" s="74" t="s">
        <v>107</v>
      </c>
      <c r="H105" s="73" t="s">
        <v>8</v>
      </c>
      <c r="I105" s="72" t="s">
        <v>136</v>
      </c>
      <c r="J105" s="72" t="s">
        <v>9</v>
      </c>
      <c r="K105" s="75" t="s">
        <v>138</v>
      </c>
      <c r="L105" s="75" t="s">
        <v>139</v>
      </c>
      <c r="M105" s="75" t="s">
        <v>10</v>
      </c>
      <c r="N105" s="75" t="s">
        <v>140</v>
      </c>
      <c r="O105" s="75" t="s">
        <v>141</v>
      </c>
      <c r="P105" s="73" t="s">
        <v>11</v>
      </c>
    </row>
    <row r="106" spans="1:18" s="18" customFormat="1" ht="12" thickBot="1">
      <c r="A106" s="13">
        <v>1</v>
      </c>
      <c r="B106" s="19">
        <v>2</v>
      </c>
      <c r="C106" s="19">
        <v>3</v>
      </c>
      <c r="D106" s="55">
        <v>4</v>
      </c>
      <c r="E106" s="55">
        <v>5</v>
      </c>
      <c r="F106" s="55">
        <v>6</v>
      </c>
      <c r="G106" s="55">
        <v>7</v>
      </c>
      <c r="H106" s="19">
        <v>8</v>
      </c>
      <c r="I106" s="19">
        <v>9</v>
      </c>
      <c r="J106" s="55">
        <v>10</v>
      </c>
      <c r="K106" s="55">
        <v>11</v>
      </c>
      <c r="L106" s="55">
        <v>12</v>
      </c>
      <c r="M106" s="55">
        <v>13</v>
      </c>
      <c r="N106" s="55">
        <v>14</v>
      </c>
      <c r="O106" s="55">
        <v>15</v>
      </c>
      <c r="P106" s="139">
        <v>16</v>
      </c>
    </row>
    <row r="107" spans="1:18" s="18" customFormat="1" ht="19.5" customHeight="1">
      <c r="A107" s="68" t="s">
        <v>47</v>
      </c>
      <c r="B107" s="41" t="s">
        <v>383</v>
      </c>
      <c r="C107" s="42"/>
      <c r="D107" s="87">
        <f>F107+P107-E107</f>
        <v>680672105.63</v>
      </c>
      <c r="E107" s="87">
        <f>E108+E186+E212</f>
        <v>0</v>
      </c>
      <c r="F107" s="87">
        <f>H107+I107+J107+K107+L107+M107+N107+O107-G107</f>
        <v>680672105.63</v>
      </c>
      <c r="G107" s="87">
        <f t="shared" ref="G107:R107" si="20">G108+G186+G212</f>
        <v>22720322</v>
      </c>
      <c r="H107" s="87">
        <f t="shared" si="20"/>
        <v>0</v>
      </c>
      <c r="I107" s="87">
        <f t="shared" si="20"/>
        <v>0</v>
      </c>
      <c r="J107" s="87">
        <f t="shared" si="20"/>
        <v>0</v>
      </c>
      <c r="K107" s="87">
        <f t="shared" si="20"/>
        <v>0</v>
      </c>
      <c r="L107" s="87">
        <f t="shared" si="20"/>
        <v>0</v>
      </c>
      <c r="M107" s="87">
        <f t="shared" si="20"/>
        <v>552958444.85000002</v>
      </c>
      <c r="N107" s="87">
        <f t="shared" si="20"/>
        <v>88775876.510000005</v>
      </c>
      <c r="O107" s="87">
        <f t="shared" si="20"/>
        <v>61658106.270000003</v>
      </c>
      <c r="P107" s="88">
        <f t="shared" si="20"/>
        <v>0</v>
      </c>
      <c r="Q107" s="193">
        <f t="shared" si="20"/>
        <v>0</v>
      </c>
      <c r="R107" s="87">
        <f t="shared" si="20"/>
        <v>0</v>
      </c>
    </row>
    <row r="108" spans="1:18" s="18" customFormat="1" ht="19.5" customHeight="1">
      <c r="A108" s="69" t="s">
        <v>49</v>
      </c>
      <c r="B108" s="39" t="s">
        <v>384</v>
      </c>
      <c r="C108" s="40" t="s">
        <v>45</v>
      </c>
      <c r="D108" s="108">
        <f>F108+P108-E108</f>
        <v>609664110.38</v>
      </c>
      <c r="E108" s="108">
        <f>E109+E117+E126+E129+E144+E148+E156+E158+E168+E178</f>
        <v>0</v>
      </c>
      <c r="F108" s="89">
        <f>H108+I108+J108+K108+L108+M108+N108+O108-G108</f>
        <v>609664110.38</v>
      </c>
      <c r="G108" s="108">
        <f t="shared" ref="G108:P108" si="21">G109+G117+G126+G129+G144+G148+G156+G158+G168+G178</f>
        <v>22720322</v>
      </c>
      <c r="H108" s="108">
        <f t="shared" si="21"/>
        <v>0</v>
      </c>
      <c r="I108" s="108">
        <f t="shared" si="21"/>
        <v>0</v>
      </c>
      <c r="J108" s="108">
        <f t="shared" si="21"/>
        <v>0</v>
      </c>
      <c r="K108" s="108">
        <f t="shared" si="21"/>
        <v>0</v>
      </c>
      <c r="L108" s="108">
        <f t="shared" si="21"/>
        <v>0</v>
      </c>
      <c r="M108" s="108">
        <f t="shared" si="21"/>
        <v>511929940.38</v>
      </c>
      <c r="N108" s="108">
        <f t="shared" si="21"/>
        <v>61043036.579999998</v>
      </c>
      <c r="O108" s="108">
        <f t="shared" si="21"/>
        <v>59411455.420000002</v>
      </c>
      <c r="P108" s="194">
        <f t="shared" si="21"/>
        <v>0</v>
      </c>
    </row>
    <row r="109" spans="1:18" s="18" customFormat="1" ht="33.75">
      <c r="A109" s="59" t="s">
        <v>115</v>
      </c>
      <c r="B109" s="37" t="s">
        <v>385</v>
      </c>
      <c r="C109" s="38" t="s">
        <v>48</v>
      </c>
      <c r="D109" s="108">
        <f>F109+P109-E109</f>
        <v>71907605.370000005</v>
      </c>
      <c r="E109" s="102">
        <f>E110+E114+E115+E116</f>
        <v>0</v>
      </c>
      <c r="F109" s="89">
        <f>H109+I109+J109+K109+L109+M109+N109+O109-G109</f>
        <v>71907605.370000005</v>
      </c>
      <c r="G109" s="102">
        <f t="shared" ref="G109:P109" si="22">G110+G114+G115+G116</f>
        <v>0</v>
      </c>
      <c r="H109" s="102">
        <f t="shared" si="22"/>
        <v>0</v>
      </c>
      <c r="I109" s="102">
        <f t="shared" si="22"/>
        <v>0</v>
      </c>
      <c r="J109" s="102">
        <f t="shared" si="22"/>
        <v>0</v>
      </c>
      <c r="K109" s="102">
        <f t="shared" si="22"/>
        <v>0</v>
      </c>
      <c r="L109" s="102">
        <f t="shared" si="22"/>
        <v>0</v>
      </c>
      <c r="M109" s="102">
        <f t="shared" si="22"/>
        <v>47412927.57</v>
      </c>
      <c r="N109" s="102">
        <f t="shared" si="22"/>
        <v>0</v>
      </c>
      <c r="O109" s="102">
        <f t="shared" si="22"/>
        <v>24494677.800000001</v>
      </c>
      <c r="P109" s="96">
        <f t="shared" si="22"/>
        <v>0</v>
      </c>
    </row>
    <row r="110" spans="1:18" s="18" customFormat="1" ht="23.25" thickBot="1">
      <c r="A110" s="60" t="s">
        <v>116</v>
      </c>
      <c r="B110" s="66" t="s">
        <v>386</v>
      </c>
      <c r="C110" s="67" t="s">
        <v>53</v>
      </c>
      <c r="D110" s="104">
        <f>F110+P110-E110</f>
        <v>52384403.770000003</v>
      </c>
      <c r="E110" s="105"/>
      <c r="F110" s="110">
        <f>H110+I110+J110+K110+L110+M110+N110+O110-G110</f>
        <v>52384403.770000003</v>
      </c>
      <c r="G110" s="105"/>
      <c r="H110" s="106"/>
      <c r="I110" s="105"/>
      <c r="J110" s="106"/>
      <c r="K110" s="106"/>
      <c r="L110" s="105"/>
      <c r="M110" s="119">
        <v>34508531.810000002</v>
      </c>
      <c r="N110" s="119"/>
      <c r="O110" s="119">
        <v>17875871.960000001</v>
      </c>
      <c r="P110" s="107"/>
    </row>
    <row r="111" spans="1:18" s="18" customFormat="1" ht="17.25" customHeight="1">
      <c r="P111" s="122" t="s">
        <v>156</v>
      </c>
    </row>
    <row r="112" spans="1:18" s="18" customFormat="1" ht="135">
      <c r="A112" s="55" t="s">
        <v>12</v>
      </c>
      <c r="B112" s="74" t="s">
        <v>5</v>
      </c>
      <c r="C112" s="74" t="s">
        <v>6</v>
      </c>
      <c r="D112" s="72" t="s">
        <v>108</v>
      </c>
      <c r="E112" s="74" t="s">
        <v>106</v>
      </c>
      <c r="F112" s="72" t="s">
        <v>7</v>
      </c>
      <c r="G112" s="74" t="s">
        <v>107</v>
      </c>
      <c r="H112" s="73" t="s">
        <v>8</v>
      </c>
      <c r="I112" s="72" t="s">
        <v>136</v>
      </c>
      <c r="J112" s="72" t="s">
        <v>9</v>
      </c>
      <c r="K112" s="75" t="s">
        <v>138</v>
      </c>
      <c r="L112" s="75" t="s">
        <v>139</v>
      </c>
      <c r="M112" s="75" t="s">
        <v>10</v>
      </c>
      <c r="N112" s="75" t="s">
        <v>140</v>
      </c>
      <c r="O112" s="75" t="s">
        <v>141</v>
      </c>
      <c r="P112" s="73" t="s">
        <v>11</v>
      </c>
    </row>
    <row r="113" spans="1:18" s="18" customFormat="1" ht="12" thickBot="1">
      <c r="A113" s="13">
        <v>1</v>
      </c>
      <c r="B113" s="19">
        <v>2</v>
      </c>
      <c r="C113" s="19">
        <v>3</v>
      </c>
      <c r="D113" s="55">
        <v>4</v>
      </c>
      <c r="E113" s="55">
        <v>5</v>
      </c>
      <c r="F113" s="55">
        <v>6</v>
      </c>
      <c r="G113" s="55">
        <v>7</v>
      </c>
      <c r="H113" s="19">
        <v>8</v>
      </c>
      <c r="I113" s="19">
        <v>9</v>
      </c>
      <c r="J113" s="55">
        <v>10</v>
      </c>
      <c r="K113" s="55">
        <v>11</v>
      </c>
      <c r="L113" s="55">
        <v>12</v>
      </c>
      <c r="M113" s="55">
        <v>13</v>
      </c>
      <c r="N113" s="55">
        <v>14</v>
      </c>
      <c r="O113" s="55">
        <v>15</v>
      </c>
      <c r="P113" s="157">
        <v>16</v>
      </c>
    </row>
    <row r="114" spans="1:18" s="18" customFormat="1" ht="22.5">
      <c r="A114" s="65" t="s">
        <v>388</v>
      </c>
      <c r="B114" s="165" t="s">
        <v>387</v>
      </c>
      <c r="C114" s="166" t="s">
        <v>55</v>
      </c>
      <c r="D114" s="111">
        <f t="shared" ref="D114:D136" si="23">F114+P114-E114</f>
        <v>3811683.65</v>
      </c>
      <c r="E114" s="161"/>
      <c r="F114" s="123">
        <f t="shared" ref="F114:F136" si="24">H114+I114+J114+K114+L114+M114+N114+O114-G114</f>
        <v>3811683.65</v>
      </c>
      <c r="G114" s="161"/>
      <c r="H114" s="160"/>
      <c r="I114" s="161"/>
      <c r="J114" s="160"/>
      <c r="K114" s="160"/>
      <c r="L114" s="161"/>
      <c r="M114" s="170">
        <v>2472109.65</v>
      </c>
      <c r="N114" s="170"/>
      <c r="O114" s="170">
        <v>1339574</v>
      </c>
      <c r="P114" s="162"/>
    </row>
    <row r="115" spans="1:18" s="18" customFormat="1" ht="11.25">
      <c r="A115" s="60" t="s">
        <v>117</v>
      </c>
      <c r="B115" s="22" t="s">
        <v>390</v>
      </c>
      <c r="C115" s="23" t="s">
        <v>56</v>
      </c>
      <c r="D115" s="108">
        <f t="shared" si="23"/>
        <v>15711517.949999999</v>
      </c>
      <c r="E115" s="92"/>
      <c r="F115" s="89">
        <f t="shared" si="24"/>
        <v>15711517.949999999</v>
      </c>
      <c r="G115" s="92"/>
      <c r="H115" s="91"/>
      <c r="I115" s="92"/>
      <c r="J115" s="91"/>
      <c r="K115" s="91"/>
      <c r="L115" s="92"/>
      <c r="M115" s="117">
        <v>10432286.109999999</v>
      </c>
      <c r="N115" s="117"/>
      <c r="O115" s="117">
        <v>5279231.84</v>
      </c>
      <c r="P115" s="93"/>
    </row>
    <row r="116" spans="1:18" s="18" customFormat="1" ht="22.5">
      <c r="A116" s="60" t="s">
        <v>389</v>
      </c>
      <c r="B116" s="22" t="s">
        <v>599</v>
      </c>
      <c r="C116" s="23" t="s">
        <v>391</v>
      </c>
      <c r="D116" s="108">
        <f t="shared" si="23"/>
        <v>0</v>
      </c>
      <c r="E116" s="92"/>
      <c r="F116" s="89">
        <f t="shared" si="24"/>
        <v>0</v>
      </c>
      <c r="G116" s="92"/>
      <c r="H116" s="91"/>
      <c r="I116" s="92"/>
      <c r="J116" s="91"/>
      <c r="K116" s="91"/>
      <c r="L116" s="92"/>
      <c r="M116" s="117"/>
      <c r="N116" s="117"/>
      <c r="O116" s="117">
        <v>0</v>
      </c>
      <c r="P116" s="93"/>
    </row>
    <row r="117" spans="1:18" s="18" customFormat="1" ht="19.5" customHeight="1">
      <c r="A117" s="64" t="s">
        <v>211</v>
      </c>
      <c r="B117" s="39" t="s">
        <v>392</v>
      </c>
      <c r="C117" s="40" t="s">
        <v>50</v>
      </c>
      <c r="D117" s="108">
        <f t="shared" si="23"/>
        <v>112686177.31</v>
      </c>
      <c r="E117" s="102">
        <f>E118+E119+E120+E121+E122+E123+E124+E125</f>
        <v>0</v>
      </c>
      <c r="F117" s="89">
        <f t="shared" si="24"/>
        <v>112686177.31</v>
      </c>
      <c r="G117" s="102">
        <f t="shared" ref="G117:R117" si="25">G118+G119+G120+G121+G122+G123+G124+G125</f>
        <v>0</v>
      </c>
      <c r="H117" s="102">
        <f t="shared" si="25"/>
        <v>0</v>
      </c>
      <c r="I117" s="102">
        <f t="shared" si="25"/>
        <v>0</v>
      </c>
      <c r="J117" s="102">
        <f t="shared" si="25"/>
        <v>0</v>
      </c>
      <c r="K117" s="102">
        <f t="shared" si="25"/>
        <v>0</v>
      </c>
      <c r="L117" s="102">
        <f t="shared" si="25"/>
        <v>0</v>
      </c>
      <c r="M117" s="102">
        <f t="shared" si="25"/>
        <v>27383476.649999999</v>
      </c>
      <c r="N117" s="102">
        <f t="shared" si="25"/>
        <v>55222272.950000003</v>
      </c>
      <c r="O117" s="102">
        <f t="shared" si="25"/>
        <v>30080427.710000001</v>
      </c>
      <c r="P117" s="96">
        <f t="shared" si="25"/>
        <v>0</v>
      </c>
      <c r="Q117" s="95">
        <f t="shared" si="25"/>
        <v>0</v>
      </c>
      <c r="R117" s="102">
        <f t="shared" si="25"/>
        <v>0</v>
      </c>
    </row>
    <row r="118" spans="1:18" s="18" customFormat="1" ht="22.5">
      <c r="A118" s="60" t="s">
        <v>118</v>
      </c>
      <c r="B118" s="20" t="s">
        <v>393</v>
      </c>
      <c r="C118" s="21" t="s">
        <v>59</v>
      </c>
      <c r="D118" s="108">
        <f t="shared" si="23"/>
        <v>1234434.08</v>
      </c>
      <c r="E118" s="92"/>
      <c r="F118" s="89">
        <f t="shared" si="24"/>
        <v>1234434.08</v>
      </c>
      <c r="G118" s="92"/>
      <c r="H118" s="91"/>
      <c r="I118" s="92"/>
      <c r="J118" s="91"/>
      <c r="K118" s="91"/>
      <c r="L118" s="92"/>
      <c r="M118" s="117">
        <v>803653.77</v>
      </c>
      <c r="N118" s="117"/>
      <c r="O118" s="117">
        <v>430780.31</v>
      </c>
      <c r="P118" s="93"/>
    </row>
    <row r="119" spans="1:18" s="18" customFormat="1" ht="11.25">
      <c r="A119" s="62" t="s">
        <v>119</v>
      </c>
      <c r="B119" s="22" t="s">
        <v>394</v>
      </c>
      <c r="C119" s="23" t="s">
        <v>61</v>
      </c>
      <c r="D119" s="108">
        <f t="shared" si="23"/>
        <v>516254.39</v>
      </c>
      <c r="E119" s="101"/>
      <c r="F119" s="89">
        <f t="shared" si="24"/>
        <v>516254.39</v>
      </c>
      <c r="G119" s="101"/>
      <c r="H119" s="91"/>
      <c r="I119" s="92"/>
      <c r="J119" s="91"/>
      <c r="K119" s="91"/>
      <c r="L119" s="92"/>
      <c r="M119" s="117">
        <v>4972.72</v>
      </c>
      <c r="N119" s="117">
        <v>112475.53</v>
      </c>
      <c r="O119" s="117">
        <v>398806.14</v>
      </c>
      <c r="P119" s="93"/>
    </row>
    <row r="120" spans="1:18" s="18" customFormat="1" ht="11.25">
      <c r="A120" s="65" t="s">
        <v>120</v>
      </c>
      <c r="B120" s="22" t="s">
        <v>395</v>
      </c>
      <c r="C120" s="23" t="s">
        <v>63</v>
      </c>
      <c r="D120" s="108">
        <f t="shared" si="23"/>
        <v>7606709.7599999998</v>
      </c>
      <c r="E120" s="92"/>
      <c r="F120" s="89">
        <f t="shared" si="24"/>
        <v>7606709.7599999998</v>
      </c>
      <c r="G120" s="92"/>
      <c r="H120" s="91"/>
      <c r="I120" s="92"/>
      <c r="J120" s="91"/>
      <c r="K120" s="91"/>
      <c r="L120" s="92"/>
      <c r="M120" s="117">
        <v>1057550.53</v>
      </c>
      <c r="N120" s="117">
        <v>3013735.71</v>
      </c>
      <c r="O120" s="117">
        <v>3535423.52</v>
      </c>
      <c r="P120" s="93"/>
    </row>
    <row r="121" spans="1:18" s="18" customFormat="1" ht="33.75">
      <c r="A121" s="65" t="s">
        <v>405</v>
      </c>
      <c r="B121" s="26" t="s">
        <v>396</v>
      </c>
      <c r="C121" s="27" t="s">
        <v>65</v>
      </c>
      <c r="D121" s="108">
        <f t="shared" si="23"/>
        <v>461150</v>
      </c>
      <c r="E121" s="126"/>
      <c r="F121" s="140">
        <f t="shared" si="24"/>
        <v>461150</v>
      </c>
      <c r="G121" s="126"/>
      <c r="H121" s="127"/>
      <c r="I121" s="126"/>
      <c r="J121" s="127"/>
      <c r="K121" s="127"/>
      <c r="L121" s="126"/>
      <c r="M121" s="141"/>
      <c r="N121" s="141">
        <v>461150</v>
      </c>
      <c r="O121" s="141">
        <v>0</v>
      </c>
      <c r="P121" s="142"/>
    </row>
    <row r="122" spans="1:18" s="18" customFormat="1" ht="11.25">
      <c r="A122" s="65" t="s">
        <v>121</v>
      </c>
      <c r="B122" s="22" t="s">
        <v>397</v>
      </c>
      <c r="C122" s="23" t="s">
        <v>67</v>
      </c>
      <c r="D122" s="102">
        <f t="shared" si="23"/>
        <v>70786824.109999999</v>
      </c>
      <c r="E122" s="101"/>
      <c r="F122" s="95">
        <f t="shared" si="24"/>
        <v>70786824.109999999</v>
      </c>
      <c r="G122" s="101"/>
      <c r="H122" s="109"/>
      <c r="I122" s="101"/>
      <c r="J122" s="109"/>
      <c r="K122" s="109"/>
      <c r="L122" s="101"/>
      <c r="M122" s="148">
        <v>16304520.41</v>
      </c>
      <c r="N122" s="148">
        <v>33070370.949999999</v>
      </c>
      <c r="O122" s="148">
        <v>21411932.75</v>
      </c>
      <c r="P122" s="149"/>
    </row>
    <row r="123" spans="1:18" s="18" customFormat="1" ht="11.25">
      <c r="A123" s="143" t="s">
        <v>212</v>
      </c>
      <c r="B123" s="20" t="s">
        <v>398</v>
      </c>
      <c r="C123" s="21" t="s">
        <v>69</v>
      </c>
      <c r="D123" s="100">
        <f t="shared" si="23"/>
        <v>32051217.399999999</v>
      </c>
      <c r="E123" s="92"/>
      <c r="F123" s="89">
        <f t="shared" si="24"/>
        <v>32051217.399999999</v>
      </c>
      <c r="G123" s="92"/>
      <c r="H123" s="91"/>
      <c r="I123" s="92"/>
      <c r="J123" s="91"/>
      <c r="K123" s="91"/>
      <c r="L123" s="92"/>
      <c r="M123" s="117">
        <v>9200668.7300000004</v>
      </c>
      <c r="N123" s="117">
        <v>18551802.16</v>
      </c>
      <c r="O123" s="117">
        <v>4298746.51</v>
      </c>
      <c r="P123" s="93"/>
    </row>
    <row r="124" spans="1:18" s="18" customFormat="1" ht="11.25">
      <c r="A124" s="143" t="s">
        <v>399</v>
      </c>
      <c r="B124" s="20" t="s">
        <v>401</v>
      </c>
      <c r="C124" s="21" t="s">
        <v>403</v>
      </c>
      <c r="D124" s="100">
        <f t="shared" si="23"/>
        <v>29587.57</v>
      </c>
      <c r="E124" s="92"/>
      <c r="F124" s="89">
        <f t="shared" si="24"/>
        <v>29587.57</v>
      </c>
      <c r="G124" s="92"/>
      <c r="H124" s="91"/>
      <c r="I124" s="92"/>
      <c r="J124" s="91"/>
      <c r="K124" s="91"/>
      <c r="L124" s="92"/>
      <c r="M124" s="117">
        <v>12110.49</v>
      </c>
      <c r="N124" s="117">
        <v>12738.6</v>
      </c>
      <c r="O124" s="117">
        <v>4738.4799999999996</v>
      </c>
      <c r="P124" s="93"/>
    </row>
    <row r="125" spans="1:18" s="18" customFormat="1" ht="33.75">
      <c r="A125" s="143" t="s">
        <v>400</v>
      </c>
      <c r="B125" s="20" t="s">
        <v>402</v>
      </c>
      <c r="C125" s="21" t="s">
        <v>404</v>
      </c>
      <c r="D125" s="100">
        <f t="shared" si="23"/>
        <v>0</v>
      </c>
      <c r="E125" s="92"/>
      <c r="F125" s="89">
        <f t="shared" si="24"/>
        <v>0</v>
      </c>
      <c r="G125" s="92"/>
      <c r="H125" s="91"/>
      <c r="I125" s="92"/>
      <c r="J125" s="91"/>
      <c r="K125" s="91"/>
      <c r="L125" s="92"/>
      <c r="M125" s="117"/>
      <c r="N125" s="117"/>
      <c r="O125" s="117">
        <v>0</v>
      </c>
      <c r="P125" s="93"/>
    </row>
    <row r="126" spans="1:18" s="18" customFormat="1" ht="22.5">
      <c r="A126" s="59" t="s">
        <v>407</v>
      </c>
      <c r="B126" s="37" t="s">
        <v>406</v>
      </c>
      <c r="C126" s="38" t="s">
        <v>51</v>
      </c>
      <c r="D126" s="136">
        <f t="shared" si="23"/>
        <v>1963006.55</v>
      </c>
      <c r="E126" s="100">
        <f>E127+E128</f>
        <v>0</v>
      </c>
      <c r="F126" s="89">
        <f t="shared" si="24"/>
        <v>1963006.55</v>
      </c>
      <c r="G126" s="100">
        <f t="shared" ref="G126:P126" si="26">G127+G128</f>
        <v>0</v>
      </c>
      <c r="H126" s="100">
        <f t="shared" si="26"/>
        <v>0</v>
      </c>
      <c r="I126" s="100">
        <f t="shared" si="26"/>
        <v>0</v>
      </c>
      <c r="J126" s="100">
        <f t="shared" si="26"/>
        <v>0</v>
      </c>
      <c r="K126" s="100">
        <f t="shared" si="26"/>
        <v>0</v>
      </c>
      <c r="L126" s="100">
        <f t="shared" si="26"/>
        <v>0</v>
      </c>
      <c r="M126" s="118">
        <f t="shared" si="26"/>
        <v>1963006.55</v>
      </c>
      <c r="N126" s="118">
        <f t="shared" si="26"/>
        <v>0</v>
      </c>
      <c r="O126" s="100">
        <f t="shared" si="26"/>
        <v>0</v>
      </c>
      <c r="P126" s="90">
        <f t="shared" si="26"/>
        <v>0</v>
      </c>
    </row>
    <row r="127" spans="1:18" s="18" customFormat="1" ht="22.5">
      <c r="A127" s="60" t="s">
        <v>122</v>
      </c>
      <c r="B127" s="20" t="s">
        <v>408</v>
      </c>
      <c r="C127" s="21" t="s">
        <v>52</v>
      </c>
      <c r="D127" s="108">
        <f t="shared" si="23"/>
        <v>1963006.55</v>
      </c>
      <c r="E127" s="92"/>
      <c r="F127" s="89">
        <f t="shared" si="24"/>
        <v>1963006.55</v>
      </c>
      <c r="G127" s="92"/>
      <c r="H127" s="91"/>
      <c r="I127" s="92"/>
      <c r="J127" s="91"/>
      <c r="K127" s="91"/>
      <c r="L127" s="92"/>
      <c r="M127" s="117">
        <v>1963006.55</v>
      </c>
      <c r="N127" s="117"/>
      <c r="O127" s="92">
        <v>0</v>
      </c>
      <c r="P127" s="93"/>
    </row>
    <row r="128" spans="1:18" s="18" customFormat="1" ht="11.25">
      <c r="A128" s="65" t="s">
        <v>410</v>
      </c>
      <c r="B128" s="22" t="s">
        <v>409</v>
      </c>
      <c r="C128" s="23" t="s">
        <v>54</v>
      </c>
      <c r="D128" s="108">
        <f t="shared" si="23"/>
        <v>0</v>
      </c>
      <c r="E128" s="101"/>
      <c r="F128" s="89">
        <f t="shared" si="24"/>
        <v>0</v>
      </c>
      <c r="G128" s="101"/>
      <c r="H128" s="91"/>
      <c r="I128" s="92"/>
      <c r="J128" s="91"/>
      <c r="K128" s="91"/>
      <c r="L128" s="92"/>
      <c r="M128" s="117"/>
      <c r="N128" s="117"/>
      <c r="O128" s="92">
        <v>0</v>
      </c>
      <c r="P128" s="93"/>
    </row>
    <row r="129" spans="1:18" s="18" customFormat="1" ht="22.5">
      <c r="A129" s="59" t="s">
        <v>411</v>
      </c>
      <c r="B129" s="37" t="s">
        <v>412</v>
      </c>
      <c r="C129" s="38" t="s">
        <v>57</v>
      </c>
      <c r="D129" s="102">
        <f t="shared" si="23"/>
        <v>393751694.38</v>
      </c>
      <c r="E129" s="100">
        <f>E130+E131+E132+E133+E134+E135+E136+E140+E141+E142+E143</f>
        <v>0</v>
      </c>
      <c r="F129" s="89">
        <f t="shared" si="24"/>
        <v>393751694.38</v>
      </c>
      <c r="G129" s="100">
        <f t="shared" ref="G129:R129" si="27">G130+G131+G132+G133+G134+G135+G136+G140+G141+G142+G143</f>
        <v>0</v>
      </c>
      <c r="H129" s="100">
        <f t="shared" si="27"/>
        <v>0</v>
      </c>
      <c r="I129" s="100">
        <f t="shared" si="27"/>
        <v>0</v>
      </c>
      <c r="J129" s="100">
        <f t="shared" si="27"/>
        <v>0</v>
      </c>
      <c r="K129" s="100">
        <f t="shared" si="27"/>
        <v>0</v>
      </c>
      <c r="L129" s="100">
        <f t="shared" si="27"/>
        <v>0</v>
      </c>
      <c r="M129" s="100">
        <f t="shared" si="27"/>
        <v>389401507.79000002</v>
      </c>
      <c r="N129" s="100">
        <f t="shared" si="27"/>
        <v>4350186.59</v>
      </c>
      <c r="O129" s="100">
        <f t="shared" si="27"/>
        <v>0</v>
      </c>
      <c r="P129" s="90">
        <f t="shared" si="27"/>
        <v>0</v>
      </c>
      <c r="Q129" s="89">
        <f t="shared" si="27"/>
        <v>0</v>
      </c>
      <c r="R129" s="100">
        <f t="shared" si="27"/>
        <v>0</v>
      </c>
    </row>
    <row r="130" spans="1:18" s="18" customFormat="1" ht="45">
      <c r="A130" s="60" t="s">
        <v>603</v>
      </c>
      <c r="B130" s="20" t="s">
        <v>413</v>
      </c>
      <c r="C130" s="21" t="s">
        <v>58</v>
      </c>
      <c r="D130" s="108">
        <f t="shared" si="23"/>
        <v>389651393.36000001</v>
      </c>
      <c r="E130" s="92"/>
      <c r="F130" s="89">
        <f t="shared" si="24"/>
        <v>389651393.36000001</v>
      </c>
      <c r="G130" s="92"/>
      <c r="H130" s="91"/>
      <c r="I130" s="92"/>
      <c r="J130" s="91"/>
      <c r="K130" s="91"/>
      <c r="L130" s="92"/>
      <c r="M130" s="117">
        <v>389401507.79000002</v>
      </c>
      <c r="N130" s="117">
        <v>249885.57</v>
      </c>
      <c r="O130" s="117">
        <v>0</v>
      </c>
      <c r="P130" s="93"/>
    </row>
    <row r="131" spans="1:18" s="18" customFormat="1" ht="33.75">
      <c r="A131" s="65" t="s">
        <v>415</v>
      </c>
      <c r="B131" s="22" t="s">
        <v>414</v>
      </c>
      <c r="C131" s="30" t="s">
        <v>60</v>
      </c>
      <c r="D131" s="108">
        <f t="shared" si="23"/>
        <v>0</v>
      </c>
      <c r="E131" s="101"/>
      <c r="F131" s="89">
        <f t="shared" si="24"/>
        <v>0</v>
      </c>
      <c r="G131" s="101"/>
      <c r="H131" s="109"/>
      <c r="I131" s="101"/>
      <c r="J131" s="109"/>
      <c r="K131" s="91"/>
      <c r="L131" s="92"/>
      <c r="M131" s="117"/>
      <c r="N131" s="117"/>
      <c r="O131" s="117">
        <v>0</v>
      </c>
      <c r="P131" s="93"/>
    </row>
    <row r="132" spans="1:18" s="18" customFormat="1" ht="45">
      <c r="A132" s="65" t="s">
        <v>416</v>
      </c>
      <c r="B132" s="22" t="s">
        <v>417</v>
      </c>
      <c r="C132" s="30" t="s">
        <v>62</v>
      </c>
      <c r="D132" s="108">
        <f t="shared" si="23"/>
        <v>0</v>
      </c>
      <c r="E132" s="101"/>
      <c r="F132" s="89">
        <f t="shared" si="24"/>
        <v>0</v>
      </c>
      <c r="G132" s="101"/>
      <c r="H132" s="109"/>
      <c r="I132" s="101"/>
      <c r="J132" s="109"/>
      <c r="K132" s="91"/>
      <c r="L132" s="92"/>
      <c r="M132" s="117"/>
      <c r="N132" s="117"/>
      <c r="O132" s="117">
        <v>0</v>
      </c>
      <c r="P132" s="93"/>
    </row>
    <row r="133" spans="1:18" s="18" customFormat="1" ht="33.75">
      <c r="A133" s="65" t="s">
        <v>418</v>
      </c>
      <c r="B133" s="22" t="s">
        <v>419</v>
      </c>
      <c r="C133" s="30" t="s">
        <v>64</v>
      </c>
      <c r="D133" s="108">
        <f t="shared" si="23"/>
        <v>0</v>
      </c>
      <c r="E133" s="101"/>
      <c r="F133" s="89">
        <f t="shared" si="24"/>
        <v>0</v>
      </c>
      <c r="G133" s="101"/>
      <c r="H133" s="109"/>
      <c r="I133" s="101"/>
      <c r="J133" s="109"/>
      <c r="K133" s="91"/>
      <c r="L133" s="92"/>
      <c r="M133" s="117"/>
      <c r="N133" s="117"/>
      <c r="O133" s="117">
        <v>0</v>
      </c>
      <c r="P133" s="93"/>
    </row>
    <row r="134" spans="1:18" s="18" customFormat="1" ht="45">
      <c r="A134" s="65" t="s">
        <v>420</v>
      </c>
      <c r="B134" s="22" t="s">
        <v>421</v>
      </c>
      <c r="C134" s="30" t="s">
        <v>66</v>
      </c>
      <c r="D134" s="108">
        <f t="shared" si="23"/>
        <v>3700301.02</v>
      </c>
      <c r="E134" s="101"/>
      <c r="F134" s="89">
        <f t="shared" si="24"/>
        <v>3700301.02</v>
      </c>
      <c r="G134" s="101"/>
      <c r="H134" s="109"/>
      <c r="I134" s="101"/>
      <c r="J134" s="109"/>
      <c r="K134" s="91"/>
      <c r="L134" s="92"/>
      <c r="M134" s="117"/>
      <c r="N134" s="117">
        <v>3700301.02</v>
      </c>
      <c r="O134" s="117">
        <v>0</v>
      </c>
      <c r="P134" s="93"/>
    </row>
    <row r="135" spans="1:18" s="18" customFormat="1" ht="45">
      <c r="A135" s="65" t="s">
        <v>422</v>
      </c>
      <c r="B135" s="22" t="s">
        <v>423</v>
      </c>
      <c r="C135" s="30" t="s">
        <v>68</v>
      </c>
      <c r="D135" s="108">
        <f t="shared" si="23"/>
        <v>400000</v>
      </c>
      <c r="E135" s="101"/>
      <c r="F135" s="89">
        <f t="shared" si="24"/>
        <v>400000</v>
      </c>
      <c r="G135" s="101"/>
      <c r="H135" s="109"/>
      <c r="I135" s="101"/>
      <c r="J135" s="109"/>
      <c r="K135" s="91"/>
      <c r="L135" s="92"/>
      <c r="M135" s="117"/>
      <c r="N135" s="117">
        <v>400000</v>
      </c>
      <c r="O135" s="117">
        <v>0</v>
      </c>
      <c r="P135" s="93"/>
    </row>
    <row r="136" spans="1:18" s="18" customFormat="1" ht="34.5" thickBot="1">
      <c r="A136" s="65" t="s">
        <v>424</v>
      </c>
      <c r="B136" s="66" t="s">
        <v>425</v>
      </c>
      <c r="C136" s="172" t="s">
        <v>426</v>
      </c>
      <c r="D136" s="104">
        <f t="shared" si="23"/>
        <v>0</v>
      </c>
      <c r="E136" s="105"/>
      <c r="F136" s="110">
        <f t="shared" si="24"/>
        <v>0</v>
      </c>
      <c r="G136" s="105"/>
      <c r="H136" s="106"/>
      <c r="I136" s="105"/>
      <c r="J136" s="106"/>
      <c r="K136" s="106"/>
      <c r="L136" s="105"/>
      <c r="M136" s="119"/>
      <c r="N136" s="119"/>
      <c r="O136" s="119">
        <v>0</v>
      </c>
      <c r="P136" s="107"/>
    </row>
    <row r="137" spans="1:18" s="18" customFormat="1" ht="11.25">
      <c r="P137" s="171" t="s">
        <v>222</v>
      </c>
    </row>
    <row r="138" spans="1:18" s="18" customFormat="1" ht="135">
      <c r="A138" s="13" t="s">
        <v>12</v>
      </c>
      <c r="B138" s="74" t="s">
        <v>5</v>
      </c>
      <c r="C138" s="74" t="s">
        <v>6</v>
      </c>
      <c r="D138" s="72" t="s">
        <v>108</v>
      </c>
      <c r="E138" s="74" t="s">
        <v>106</v>
      </c>
      <c r="F138" s="72" t="s">
        <v>7</v>
      </c>
      <c r="G138" s="74" t="s">
        <v>107</v>
      </c>
      <c r="H138" s="73" t="s">
        <v>8</v>
      </c>
      <c r="I138" s="72" t="s">
        <v>136</v>
      </c>
      <c r="J138" s="72" t="s">
        <v>9</v>
      </c>
      <c r="K138" s="75" t="s">
        <v>138</v>
      </c>
      <c r="L138" s="75" t="s">
        <v>139</v>
      </c>
      <c r="M138" s="75" t="s">
        <v>10</v>
      </c>
      <c r="N138" s="75" t="s">
        <v>140</v>
      </c>
      <c r="O138" s="75" t="s">
        <v>141</v>
      </c>
      <c r="P138" s="73" t="s">
        <v>11</v>
      </c>
    </row>
    <row r="139" spans="1:18" s="18" customFormat="1" ht="12" thickBot="1">
      <c r="A139" s="13">
        <v>1</v>
      </c>
      <c r="B139" s="19">
        <v>2</v>
      </c>
      <c r="C139" s="19">
        <v>3</v>
      </c>
      <c r="D139" s="55">
        <v>4</v>
      </c>
      <c r="E139" s="55">
        <v>5</v>
      </c>
      <c r="F139" s="55">
        <v>6</v>
      </c>
      <c r="G139" s="55">
        <v>7</v>
      </c>
      <c r="H139" s="19">
        <v>8</v>
      </c>
      <c r="I139" s="19">
        <v>9</v>
      </c>
      <c r="J139" s="55">
        <v>10</v>
      </c>
      <c r="K139" s="55">
        <v>11</v>
      </c>
      <c r="L139" s="55">
        <v>12</v>
      </c>
      <c r="M139" s="55">
        <v>13</v>
      </c>
      <c r="N139" s="55">
        <v>14</v>
      </c>
      <c r="O139" s="55">
        <v>15</v>
      </c>
      <c r="P139" s="157">
        <v>16</v>
      </c>
    </row>
    <row r="140" spans="1:18" s="18" customFormat="1" ht="45">
      <c r="A140" s="65" t="s">
        <v>429</v>
      </c>
      <c r="B140" s="165" t="s">
        <v>427</v>
      </c>
      <c r="C140" s="173" t="s">
        <v>428</v>
      </c>
      <c r="D140" s="111">
        <f t="shared" ref="D140:D160" si="28">F140+P140-E140</f>
        <v>0</v>
      </c>
      <c r="E140" s="161"/>
      <c r="F140" s="123">
        <f t="shared" ref="F140:F160" si="29">H140+I140+J140+K140+L140+M140+N140+O140-G140</f>
        <v>0</v>
      </c>
      <c r="G140" s="161"/>
      <c r="H140" s="160"/>
      <c r="I140" s="161"/>
      <c r="J140" s="160"/>
      <c r="K140" s="160"/>
      <c r="L140" s="161"/>
      <c r="M140" s="170"/>
      <c r="N140" s="170"/>
      <c r="O140" s="170">
        <v>0</v>
      </c>
      <c r="P140" s="162"/>
    </row>
    <row r="141" spans="1:18" s="18" customFormat="1" ht="33.75">
      <c r="A141" s="65" t="s">
        <v>430</v>
      </c>
      <c r="B141" s="22" t="s">
        <v>431</v>
      </c>
      <c r="C141" s="30" t="s">
        <v>432</v>
      </c>
      <c r="D141" s="108">
        <f t="shared" si="28"/>
        <v>0</v>
      </c>
      <c r="E141" s="101"/>
      <c r="F141" s="89">
        <f t="shared" si="29"/>
        <v>0</v>
      </c>
      <c r="G141" s="101"/>
      <c r="H141" s="109"/>
      <c r="I141" s="101"/>
      <c r="J141" s="109"/>
      <c r="K141" s="91"/>
      <c r="L141" s="92"/>
      <c r="M141" s="117"/>
      <c r="N141" s="117"/>
      <c r="O141" s="117">
        <v>0</v>
      </c>
      <c r="P141" s="93"/>
    </row>
    <row r="142" spans="1:18" s="18" customFormat="1" ht="45">
      <c r="A142" s="65" t="s">
        <v>433</v>
      </c>
      <c r="B142" s="22" t="s">
        <v>434</v>
      </c>
      <c r="C142" s="30" t="s">
        <v>435</v>
      </c>
      <c r="D142" s="108">
        <f t="shared" si="28"/>
        <v>0</v>
      </c>
      <c r="E142" s="101"/>
      <c r="F142" s="89">
        <f t="shared" si="29"/>
        <v>0</v>
      </c>
      <c r="G142" s="101"/>
      <c r="H142" s="109"/>
      <c r="I142" s="101"/>
      <c r="J142" s="109"/>
      <c r="K142" s="91"/>
      <c r="L142" s="92"/>
      <c r="M142" s="117"/>
      <c r="N142" s="117"/>
      <c r="O142" s="117">
        <v>0</v>
      </c>
      <c r="P142" s="93"/>
    </row>
    <row r="143" spans="1:18" s="18" customFormat="1" ht="45">
      <c r="A143" s="65" t="s">
        <v>438</v>
      </c>
      <c r="B143" s="22" t="s">
        <v>437</v>
      </c>
      <c r="C143" s="30" t="s">
        <v>436</v>
      </c>
      <c r="D143" s="108">
        <f t="shared" si="28"/>
        <v>0</v>
      </c>
      <c r="E143" s="101"/>
      <c r="F143" s="89">
        <f t="shared" si="29"/>
        <v>0</v>
      </c>
      <c r="G143" s="101"/>
      <c r="H143" s="109"/>
      <c r="I143" s="101"/>
      <c r="J143" s="109"/>
      <c r="K143" s="91"/>
      <c r="L143" s="92"/>
      <c r="M143" s="117"/>
      <c r="N143" s="117"/>
      <c r="O143" s="117">
        <v>0</v>
      </c>
      <c r="P143" s="93"/>
    </row>
    <row r="144" spans="1:18" s="18" customFormat="1" ht="19.5" customHeight="1">
      <c r="A144" s="59" t="s">
        <v>123</v>
      </c>
      <c r="B144" s="37" t="s">
        <v>439</v>
      </c>
      <c r="C144" s="38" t="s">
        <v>70</v>
      </c>
      <c r="D144" s="108">
        <f t="shared" si="28"/>
        <v>0</v>
      </c>
      <c r="E144" s="100">
        <f>E145+E146+E147</f>
        <v>0</v>
      </c>
      <c r="F144" s="89">
        <f t="shared" si="29"/>
        <v>0</v>
      </c>
      <c r="G144" s="100">
        <f t="shared" ref="G144:P144" si="30">G145+G146+G147</f>
        <v>22720322</v>
      </c>
      <c r="H144" s="100">
        <f t="shared" si="30"/>
        <v>0</v>
      </c>
      <c r="I144" s="100">
        <f t="shared" si="30"/>
        <v>0</v>
      </c>
      <c r="J144" s="100">
        <f t="shared" si="30"/>
        <v>0</v>
      </c>
      <c r="K144" s="100">
        <f t="shared" si="30"/>
        <v>0</v>
      </c>
      <c r="L144" s="100">
        <f t="shared" si="30"/>
        <v>0</v>
      </c>
      <c r="M144" s="102">
        <f t="shared" si="30"/>
        <v>21988920</v>
      </c>
      <c r="N144" s="102">
        <f t="shared" si="30"/>
        <v>400000</v>
      </c>
      <c r="O144" s="102">
        <f t="shared" si="30"/>
        <v>331402</v>
      </c>
      <c r="P144" s="90">
        <f t="shared" si="30"/>
        <v>0</v>
      </c>
    </row>
    <row r="145" spans="1:18" s="18" customFormat="1" ht="33.75">
      <c r="A145" s="60" t="s">
        <v>213</v>
      </c>
      <c r="B145" s="20" t="s">
        <v>440</v>
      </c>
      <c r="C145" s="21" t="s">
        <v>71</v>
      </c>
      <c r="D145" s="108">
        <f t="shared" si="28"/>
        <v>0</v>
      </c>
      <c r="E145" s="92"/>
      <c r="F145" s="89">
        <f t="shared" si="29"/>
        <v>0</v>
      </c>
      <c r="G145" s="92">
        <v>22720322</v>
      </c>
      <c r="H145" s="91"/>
      <c r="I145" s="92"/>
      <c r="J145" s="91"/>
      <c r="K145" s="91"/>
      <c r="L145" s="91"/>
      <c r="M145" s="101">
        <v>21988920</v>
      </c>
      <c r="N145" s="101">
        <v>400000</v>
      </c>
      <c r="O145" s="101">
        <v>331402</v>
      </c>
      <c r="P145" s="93"/>
    </row>
    <row r="146" spans="1:18" s="18" customFormat="1" ht="33.75">
      <c r="A146" s="60" t="s">
        <v>124</v>
      </c>
      <c r="B146" s="20" t="s">
        <v>441</v>
      </c>
      <c r="C146" s="21" t="s">
        <v>72</v>
      </c>
      <c r="D146" s="108">
        <f t="shared" si="28"/>
        <v>0</v>
      </c>
      <c r="E146" s="92"/>
      <c r="F146" s="89">
        <f t="shared" si="29"/>
        <v>0</v>
      </c>
      <c r="G146" s="92"/>
      <c r="H146" s="91"/>
      <c r="I146" s="92"/>
      <c r="J146" s="91"/>
      <c r="K146" s="91"/>
      <c r="L146" s="92"/>
      <c r="M146" s="101"/>
      <c r="N146" s="101"/>
      <c r="O146" s="101">
        <v>0</v>
      </c>
      <c r="P146" s="93"/>
    </row>
    <row r="147" spans="1:18" s="18" customFormat="1" ht="22.5">
      <c r="A147" s="60" t="s">
        <v>125</v>
      </c>
      <c r="B147" s="24" t="s">
        <v>442</v>
      </c>
      <c r="C147" s="25" t="s">
        <v>78</v>
      </c>
      <c r="D147" s="108">
        <f t="shared" si="28"/>
        <v>0</v>
      </c>
      <c r="E147" s="103"/>
      <c r="F147" s="89">
        <f t="shared" si="29"/>
        <v>0</v>
      </c>
      <c r="G147" s="103"/>
      <c r="H147" s="91"/>
      <c r="I147" s="92"/>
      <c r="J147" s="91"/>
      <c r="K147" s="91"/>
      <c r="L147" s="92"/>
      <c r="M147" s="101"/>
      <c r="N147" s="101"/>
      <c r="O147" s="101">
        <v>0</v>
      </c>
      <c r="P147" s="93"/>
    </row>
    <row r="148" spans="1:18" s="18" customFormat="1" ht="19.5" customHeight="1">
      <c r="A148" s="64" t="s">
        <v>126</v>
      </c>
      <c r="B148" s="39" t="s">
        <v>443</v>
      </c>
      <c r="C148" s="40" t="s">
        <v>73</v>
      </c>
      <c r="D148" s="108">
        <f t="shared" si="28"/>
        <v>17383039.510000002</v>
      </c>
      <c r="E148" s="102">
        <f>E149+E150+E151+E152+E153+E154+E155</f>
        <v>0</v>
      </c>
      <c r="F148" s="89">
        <f t="shared" si="29"/>
        <v>17383039.510000002</v>
      </c>
      <c r="G148" s="102">
        <f t="shared" ref="G148:R148" si="31">G149+G150+G151+G152+G153+G154+G155</f>
        <v>0</v>
      </c>
      <c r="H148" s="102">
        <f t="shared" si="31"/>
        <v>0</v>
      </c>
      <c r="I148" s="102">
        <f t="shared" si="31"/>
        <v>0</v>
      </c>
      <c r="J148" s="102">
        <f t="shared" si="31"/>
        <v>0</v>
      </c>
      <c r="K148" s="102">
        <f t="shared" si="31"/>
        <v>0</v>
      </c>
      <c r="L148" s="102">
        <f t="shared" si="31"/>
        <v>0</v>
      </c>
      <c r="M148" s="102">
        <f t="shared" si="31"/>
        <v>15815602.279999999</v>
      </c>
      <c r="N148" s="102">
        <f t="shared" si="31"/>
        <v>190983.96</v>
      </c>
      <c r="O148" s="102">
        <f t="shared" si="31"/>
        <v>1376453.27</v>
      </c>
      <c r="P148" s="96">
        <f t="shared" si="31"/>
        <v>0</v>
      </c>
      <c r="Q148" s="95">
        <f t="shared" si="31"/>
        <v>0</v>
      </c>
      <c r="R148" s="102">
        <f t="shared" si="31"/>
        <v>0</v>
      </c>
    </row>
    <row r="149" spans="1:18" s="18" customFormat="1" ht="33.75">
      <c r="A149" s="70" t="s">
        <v>445</v>
      </c>
      <c r="B149" s="24" t="s">
        <v>444</v>
      </c>
      <c r="C149" s="25" t="s">
        <v>74</v>
      </c>
      <c r="D149" s="108">
        <f t="shared" si="28"/>
        <v>0</v>
      </c>
      <c r="E149" s="92"/>
      <c r="F149" s="89">
        <f t="shared" si="29"/>
        <v>0</v>
      </c>
      <c r="G149" s="92"/>
      <c r="H149" s="91"/>
      <c r="I149" s="92"/>
      <c r="J149" s="91"/>
      <c r="K149" s="91"/>
      <c r="L149" s="91"/>
      <c r="M149" s="101"/>
      <c r="N149" s="101"/>
      <c r="O149" s="101">
        <v>0</v>
      </c>
      <c r="P149" s="93"/>
    </row>
    <row r="150" spans="1:18" s="18" customFormat="1" ht="22.5">
      <c r="A150" s="62" t="s">
        <v>446</v>
      </c>
      <c r="B150" s="22" t="s">
        <v>448</v>
      </c>
      <c r="C150" s="23" t="s">
        <v>75</v>
      </c>
      <c r="D150" s="108">
        <f t="shared" si="28"/>
        <v>12527597.5</v>
      </c>
      <c r="E150" s="101"/>
      <c r="F150" s="89">
        <f t="shared" si="29"/>
        <v>12527597.5</v>
      </c>
      <c r="G150" s="101"/>
      <c r="H150" s="91"/>
      <c r="I150" s="92"/>
      <c r="J150" s="91"/>
      <c r="K150" s="91"/>
      <c r="L150" s="92"/>
      <c r="M150" s="101">
        <v>12527597.5</v>
      </c>
      <c r="N150" s="101"/>
      <c r="O150" s="101">
        <v>0</v>
      </c>
      <c r="P150" s="93"/>
    </row>
    <row r="151" spans="1:18" s="18" customFormat="1" ht="22.5">
      <c r="A151" s="61" t="s">
        <v>447</v>
      </c>
      <c r="B151" s="26" t="s">
        <v>449</v>
      </c>
      <c r="C151" s="27" t="s">
        <v>83</v>
      </c>
      <c r="D151" s="108">
        <f t="shared" si="28"/>
        <v>0</v>
      </c>
      <c r="E151" s="101"/>
      <c r="F151" s="89">
        <f t="shared" si="29"/>
        <v>0</v>
      </c>
      <c r="G151" s="101"/>
      <c r="H151" s="91"/>
      <c r="I151" s="92"/>
      <c r="J151" s="91"/>
      <c r="K151" s="91"/>
      <c r="L151" s="92"/>
      <c r="M151" s="101"/>
      <c r="N151" s="101"/>
      <c r="O151" s="101">
        <v>0</v>
      </c>
      <c r="P151" s="93"/>
    </row>
    <row r="152" spans="1:18" s="18" customFormat="1" ht="33.75">
      <c r="A152" s="61" t="s">
        <v>452</v>
      </c>
      <c r="B152" s="26" t="s">
        <v>450</v>
      </c>
      <c r="C152" s="27" t="s">
        <v>451</v>
      </c>
      <c r="D152" s="108">
        <f t="shared" si="28"/>
        <v>4555564.68</v>
      </c>
      <c r="E152" s="101"/>
      <c r="F152" s="89">
        <f t="shared" si="29"/>
        <v>4555564.68</v>
      </c>
      <c r="G152" s="101"/>
      <c r="H152" s="91"/>
      <c r="I152" s="92"/>
      <c r="J152" s="91"/>
      <c r="K152" s="91"/>
      <c r="L152" s="92"/>
      <c r="M152" s="101">
        <v>3021318.28</v>
      </c>
      <c r="N152" s="101">
        <v>190983.96</v>
      </c>
      <c r="O152" s="101">
        <v>1343262.44</v>
      </c>
      <c r="P152" s="93"/>
    </row>
    <row r="153" spans="1:18" s="18" customFormat="1" ht="33.75">
      <c r="A153" s="61" t="s">
        <v>453</v>
      </c>
      <c r="B153" s="26" t="s">
        <v>454</v>
      </c>
      <c r="C153" s="27" t="s">
        <v>455</v>
      </c>
      <c r="D153" s="108">
        <f t="shared" si="28"/>
        <v>0</v>
      </c>
      <c r="E153" s="101"/>
      <c r="F153" s="89">
        <f t="shared" si="29"/>
        <v>0</v>
      </c>
      <c r="G153" s="101"/>
      <c r="H153" s="91"/>
      <c r="I153" s="92"/>
      <c r="J153" s="91"/>
      <c r="K153" s="91"/>
      <c r="L153" s="92"/>
      <c r="M153" s="101"/>
      <c r="N153" s="101"/>
      <c r="O153" s="101">
        <v>0</v>
      </c>
      <c r="P153" s="93"/>
    </row>
    <row r="154" spans="1:18" s="18" customFormat="1" ht="22.5">
      <c r="A154" s="61" t="s">
        <v>456</v>
      </c>
      <c r="B154" s="26" t="s">
        <v>457</v>
      </c>
      <c r="C154" s="27" t="s">
        <v>461</v>
      </c>
      <c r="D154" s="108">
        <f t="shared" si="28"/>
        <v>299877.33</v>
      </c>
      <c r="E154" s="101"/>
      <c r="F154" s="89">
        <f t="shared" si="29"/>
        <v>299877.33</v>
      </c>
      <c r="G154" s="101"/>
      <c r="H154" s="91"/>
      <c r="I154" s="92"/>
      <c r="J154" s="91"/>
      <c r="K154" s="91"/>
      <c r="L154" s="92"/>
      <c r="M154" s="101">
        <v>266686.5</v>
      </c>
      <c r="N154" s="101"/>
      <c r="O154" s="101">
        <v>33190.83</v>
      </c>
      <c r="P154" s="93"/>
    </row>
    <row r="155" spans="1:18" s="18" customFormat="1" ht="22.5">
      <c r="A155" s="61" t="s">
        <v>458</v>
      </c>
      <c r="B155" s="26" t="s">
        <v>459</v>
      </c>
      <c r="C155" s="27" t="s">
        <v>460</v>
      </c>
      <c r="D155" s="108">
        <f t="shared" si="28"/>
        <v>0</v>
      </c>
      <c r="E155" s="101"/>
      <c r="F155" s="89">
        <f t="shared" si="29"/>
        <v>0</v>
      </c>
      <c r="G155" s="101"/>
      <c r="H155" s="91"/>
      <c r="I155" s="92"/>
      <c r="J155" s="91"/>
      <c r="K155" s="91"/>
      <c r="L155" s="92"/>
      <c r="M155" s="101"/>
      <c r="N155" s="101"/>
      <c r="O155" s="101">
        <v>0</v>
      </c>
      <c r="P155" s="93"/>
    </row>
    <row r="156" spans="1:18" s="18" customFormat="1" ht="19.5" customHeight="1">
      <c r="A156" s="64" t="s">
        <v>127</v>
      </c>
      <c r="B156" s="39" t="s">
        <v>462</v>
      </c>
      <c r="C156" s="40" t="s">
        <v>76</v>
      </c>
      <c r="D156" s="108">
        <f t="shared" si="28"/>
        <v>0</v>
      </c>
      <c r="E156" s="102">
        <f>E157</f>
        <v>0</v>
      </c>
      <c r="F156" s="89">
        <f t="shared" si="29"/>
        <v>0</v>
      </c>
      <c r="G156" s="102">
        <f t="shared" ref="G156:P156" si="32">G157</f>
        <v>0</v>
      </c>
      <c r="H156" s="102">
        <f t="shared" si="32"/>
        <v>0</v>
      </c>
      <c r="I156" s="102">
        <f t="shared" si="32"/>
        <v>0</v>
      </c>
      <c r="J156" s="102">
        <f t="shared" si="32"/>
        <v>0</v>
      </c>
      <c r="K156" s="102">
        <f t="shared" si="32"/>
        <v>0</v>
      </c>
      <c r="L156" s="102">
        <f t="shared" si="32"/>
        <v>0</v>
      </c>
      <c r="M156" s="102">
        <f t="shared" si="32"/>
        <v>0</v>
      </c>
      <c r="N156" s="102">
        <f t="shared" si="32"/>
        <v>0</v>
      </c>
      <c r="O156" s="102">
        <f t="shared" si="32"/>
        <v>0</v>
      </c>
      <c r="P156" s="96">
        <f t="shared" si="32"/>
        <v>0</v>
      </c>
    </row>
    <row r="157" spans="1:18" s="18" customFormat="1" ht="33.75">
      <c r="A157" s="70" t="s">
        <v>128</v>
      </c>
      <c r="B157" s="24" t="s">
        <v>463</v>
      </c>
      <c r="C157" s="25" t="s">
        <v>77</v>
      </c>
      <c r="D157" s="108">
        <f t="shared" si="28"/>
        <v>0</v>
      </c>
      <c r="E157" s="92"/>
      <c r="F157" s="89">
        <f t="shared" si="29"/>
        <v>0</v>
      </c>
      <c r="G157" s="92"/>
      <c r="H157" s="91"/>
      <c r="I157" s="92"/>
      <c r="J157" s="91"/>
      <c r="K157" s="91"/>
      <c r="L157" s="92"/>
      <c r="M157" s="101"/>
      <c r="N157" s="101"/>
      <c r="O157" s="101">
        <v>0</v>
      </c>
      <c r="P157" s="93"/>
    </row>
    <row r="158" spans="1:18" s="18" customFormat="1" ht="22.5">
      <c r="A158" s="64" t="s">
        <v>464</v>
      </c>
      <c r="B158" s="39" t="s">
        <v>465</v>
      </c>
      <c r="C158" s="40" t="s">
        <v>79</v>
      </c>
      <c r="D158" s="108">
        <f t="shared" si="28"/>
        <v>6467061.4000000004</v>
      </c>
      <c r="E158" s="102">
        <f>E159+E160+E164+E165+E166+E167</f>
        <v>0</v>
      </c>
      <c r="F158" s="95">
        <f t="shared" si="29"/>
        <v>6467061.4000000004</v>
      </c>
      <c r="G158" s="102">
        <f t="shared" ref="G158:P158" si="33">G159+G160+G164+G165+G166+G167</f>
        <v>0</v>
      </c>
      <c r="H158" s="102">
        <f t="shared" si="33"/>
        <v>0</v>
      </c>
      <c r="I158" s="102">
        <f t="shared" si="33"/>
        <v>0</v>
      </c>
      <c r="J158" s="102">
        <f t="shared" si="33"/>
        <v>0</v>
      </c>
      <c r="K158" s="102">
        <f t="shared" si="33"/>
        <v>0</v>
      </c>
      <c r="L158" s="102">
        <f t="shared" si="33"/>
        <v>0</v>
      </c>
      <c r="M158" s="102">
        <f t="shared" si="33"/>
        <v>6467061.4000000004</v>
      </c>
      <c r="N158" s="102">
        <f t="shared" si="33"/>
        <v>0</v>
      </c>
      <c r="O158" s="102">
        <f t="shared" si="33"/>
        <v>0</v>
      </c>
      <c r="P158" s="96">
        <f t="shared" si="33"/>
        <v>0</v>
      </c>
    </row>
    <row r="159" spans="1:18" s="18" customFormat="1" ht="45">
      <c r="A159" s="65" t="s">
        <v>604</v>
      </c>
      <c r="B159" s="22" t="s">
        <v>466</v>
      </c>
      <c r="C159" s="23" t="s">
        <v>80</v>
      </c>
      <c r="D159" s="102">
        <f t="shared" si="28"/>
        <v>1000970</v>
      </c>
      <c r="E159" s="101"/>
      <c r="F159" s="95">
        <f t="shared" si="29"/>
        <v>1000970</v>
      </c>
      <c r="G159" s="101"/>
      <c r="H159" s="109"/>
      <c r="I159" s="101"/>
      <c r="J159" s="109"/>
      <c r="K159" s="109"/>
      <c r="L159" s="101"/>
      <c r="M159" s="101">
        <v>1000970</v>
      </c>
      <c r="N159" s="101"/>
      <c r="O159" s="101">
        <v>0</v>
      </c>
      <c r="P159" s="149"/>
    </row>
    <row r="160" spans="1:18" s="18" customFormat="1" ht="34.5" thickBot="1">
      <c r="A160" s="65" t="s">
        <v>468</v>
      </c>
      <c r="B160" s="174" t="s">
        <v>467</v>
      </c>
      <c r="C160" s="175" t="s">
        <v>81</v>
      </c>
      <c r="D160" s="144">
        <f t="shared" si="28"/>
        <v>0</v>
      </c>
      <c r="E160" s="145"/>
      <c r="F160" s="146">
        <f t="shared" si="29"/>
        <v>0</v>
      </c>
      <c r="G160" s="145"/>
      <c r="H160" s="147"/>
      <c r="I160" s="145"/>
      <c r="J160" s="147"/>
      <c r="K160" s="147"/>
      <c r="L160" s="145"/>
      <c r="M160" s="145"/>
      <c r="N160" s="145"/>
      <c r="O160" s="145">
        <v>0</v>
      </c>
      <c r="P160" s="156"/>
    </row>
    <row r="161" spans="1:18" s="18" customFormat="1" ht="12.75" customHeight="1">
      <c r="P161" s="18" t="s">
        <v>469</v>
      </c>
    </row>
    <row r="162" spans="1:18" s="18" customFormat="1" ht="135">
      <c r="A162" s="55" t="s">
        <v>12</v>
      </c>
      <c r="B162" s="74" t="s">
        <v>5</v>
      </c>
      <c r="C162" s="74" t="s">
        <v>6</v>
      </c>
      <c r="D162" s="72" t="s">
        <v>108</v>
      </c>
      <c r="E162" s="74" t="s">
        <v>106</v>
      </c>
      <c r="F162" s="72" t="s">
        <v>7</v>
      </c>
      <c r="G162" s="74" t="s">
        <v>107</v>
      </c>
      <c r="H162" s="73" t="s">
        <v>8</v>
      </c>
      <c r="I162" s="72" t="s">
        <v>136</v>
      </c>
      <c r="J162" s="72" t="s">
        <v>9</v>
      </c>
      <c r="K162" s="75" t="s">
        <v>138</v>
      </c>
      <c r="L162" s="75" t="s">
        <v>139</v>
      </c>
      <c r="M162" s="75" t="s">
        <v>10</v>
      </c>
      <c r="N162" s="75" t="s">
        <v>140</v>
      </c>
      <c r="O162" s="75" t="s">
        <v>141</v>
      </c>
      <c r="P162" s="73" t="s">
        <v>11</v>
      </c>
    </row>
    <row r="163" spans="1:18" s="18" customFormat="1" ht="12" thickBot="1">
      <c r="A163" s="55">
        <v>1</v>
      </c>
      <c r="B163" s="19">
        <v>2</v>
      </c>
      <c r="C163" s="19">
        <v>3</v>
      </c>
      <c r="D163" s="55">
        <v>4</v>
      </c>
      <c r="E163" s="55">
        <v>5</v>
      </c>
      <c r="F163" s="55">
        <v>6</v>
      </c>
      <c r="G163" s="55">
        <v>7</v>
      </c>
      <c r="H163" s="19">
        <v>8</v>
      </c>
      <c r="I163" s="19">
        <v>9</v>
      </c>
      <c r="J163" s="55">
        <v>10</v>
      </c>
      <c r="K163" s="55">
        <v>11</v>
      </c>
      <c r="L163" s="55">
        <v>12</v>
      </c>
      <c r="M163" s="55">
        <v>13</v>
      </c>
      <c r="N163" s="55">
        <v>14</v>
      </c>
      <c r="O163" s="55">
        <v>15</v>
      </c>
      <c r="P163" s="157">
        <v>16</v>
      </c>
    </row>
    <row r="164" spans="1:18" s="18" customFormat="1" ht="45">
      <c r="A164" s="65" t="s">
        <v>470</v>
      </c>
      <c r="B164" s="165" t="s">
        <v>471</v>
      </c>
      <c r="C164" s="166" t="s">
        <v>82</v>
      </c>
      <c r="D164" s="111">
        <f t="shared" ref="D164:D193" si="34">F164+P164-E164</f>
        <v>0</v>
      </c>
      <c r="E164" s="161"/>
      <c r="F164" s="123">
        <f t="shared" ref="F164:F193" si="35">H164+I164+J164+K164+L164+M164+N164+O164-G164</f>
        <v>0</v>
      </c>
      <c r="G164" s="161"/>
      <c r="H164" s="160"/>
      <c r="I164" s="161"/>
      <c r="J164" s="160"/>
      <c r="K164" s="160"/>
      <c r="L164" s="161"/>
      <c r="M164" s="161"/>
      <c r="N164" s="161"/>
      <c r="O164" s="161">
        <v>0</v>
      </c>
      <c r="P164" s="162"/>
    </row>
    <row r="165" spans="1:18" s="18" customFormat="1" ht="33.75">
      <c r="A165" s="65" t="s">
        <v>472</v>
      </c>
      <c r="B165" s="22" t="s">
        <v>473</v>
      </c>
      <c r="C165" s="23" t="s">
        <v>474</v>
      </c>
      <c r="D165" s="108">
        <f t="shared" si="34"/>
        <v>0</v>
      </c>
      <c r="E165" s="92"/>
      <c r="F165" s="89">
        <f t="shared" si="35"/>
        <v>0</v>
      </c>
      <c r="G165" s="92"/>
      <c r="H165" s="91"/>
      <c r="I165" s="92"/>
      <c r="J165" s="91"/>
      <c r="K165" s="91"/>
      <c r="L165" s="92"/>
      <c r="M165" s="101"/>
      <c r="N165" s="101"/>
      <c r="O165" s="101">
        <v>0</v>
      </c>
      <c r="P165" s="93"/>
    </row>
    <row r="166" spans="1:18" s="18" customFormat="1" ht="45">
      <c r="A166" s="65" t="s">
        <v>475</v>
      </c>
      <c r="B166" s="22" t="s">
        <v>476</v>
      </c>
      <c r="C166" s="23" t="s">
        <v>477</v>
      </c>
      <c r="D166" s="108">
        <f t="shared" si="34"/>
        <v>2526</v>
      </c>
      <c r="E166" s="92"/>
      <c r="F166" s="89">
        <f t="shared" si="35"/>
        <v>2526</v>
      </c>
      <c r="G166" s="92"/>
      <c r="H166" s="91"/>
      <c r="I166" s="92"/>
      <c r="J166" s="91"/>
      <c r="K166" s="91"/>
      <c r="L166" s="92"/>
      <c r="M166" s="101">
        <v>2526</v>
      </c>
      <c r="N166" s="101"/>
      <c r="O166" s="101">
        <v>0</v>
      </c>
      <c r="P166" s="93"/>
    </row>
    <row r="167" spans="1:18" s="18" customFormat="1" ht="45">
      <c r="A167" s="65" t="s">
        <v>478</v>
      </c>
      <c r="B167" s="22" t="s">
        <v>479</v>
      </c>
      <c r="C167" s="23" t="s">
        <v>480</v>
      </c>
      <c r="D167" s="108">
        <f t="shared" si="34"/>
        <v>5463565.4000000004</v>
      </c>
      <c r="E167" s="92"/>
      <c r="F167" s="89">
        <f t="shared" si="35"/>
        <v>5463565.4000000004</v>
      </c>
      <c r="G167" s="92"/>
      <c r="H167" s="91"/>
      <c r="I167" s="92"/>
      <c r="J167" s="91"/>
      <c r="K167" s="91"/>
      <c r="L167" s="92"/>
      <c r="M167" s="101">
        <v>5463565.4000000004</v>
      </c>
      <c r="N167" s="101"/>
      <c r="O167" s="101">
        <v>0</v>
      </c>
      <c r="P167" s="93"/>
    </row>
    <row r="168" spans="1:18" s="18" customFormat="1" ht="18.95" customHeight="1">
      <c r="A168" s="197" t="s">
        <v>129</v>
      </c>
      <c r="B168" s="150" t="s">
        <v>481</v>
      </c>
      <c r="C168" s="151" t="s">
        <v>84</v>
      </c>
      <c r="D168" s="108">
        <f t="shared" si="34"/>
        <v>1239551.3</v>
      </c>
      <c r="E168" s="153">
        <f>E169+E170+E171+E172+E173+E174+E175+E176+E177</f>
        <v>0</v>
      </c>
      <c r="F168" s="89">
        <f t="shared" si="35"/>
        <v>1239551.3</v>
      </c>
      <c r="G168" s="153">
        <f t="shared" ref="G168:R168" si="36">G169+G170+G171+G172+G173+G174+G175+G176+G177</f>
        <v>0</v>
      </c>
      <c r="H168" s="153">
        <f t="shared" si="36"/>
        <v>0</v>
      </c>
      <c r="I168" s="153">
        <f t="shared" si="36"/>
        <v>0</v>
      </c>
      <c r="J168" s="153">
        <f t="shared" si="36"/>
        <v>0</v>
      </c>
      <c r="K168" s="153">
        <f t="shared" si="36"/>
        <v>0</v>
      </c>
      <c r="L168" s="153">
        <f t="shared" si="36"/>
        <v>0</v>
      </c>
      <c r="M168" s="153">
        <f t="shared" si="36"/>
        <v>768798.23</v>
      </c>
      <c r="N168" s="153">
        <f t="shared" si="36"/>
        <v>287760.68</v>
      </c>
      <c r="O168" s="153">
        <f t="shared" si="36"/>
        <v>182992.39</v>
      </c>
      <c r="P168" s="196">
        <f t="shared" si="36"/>
        <v>0</v>
      </c>
      <c r="Q168" s="195">
        <f t="shared" si="36"/>
        <v>0</v>
      </c>
      <c r="R168" s="153">
        <f t="shared" si="36"/>
        <v>0</v>
      </c>
    </row>
    <row r="169" spans="1:18" s="18" customFormat="1" ht="22.5">
      <c r="A169" s="65" t="s">
        <v>214</v>
      </c>
      <c r="B169" s="22" t="s">
        <v>482</v>
      </c>
      <c r="C169" s="23" t="s">
        <v>600</v>
      </c>
      <c r="D169" s="108">
        <f t="shared" si="34"/>
        <v>207139.43</v>
      </c>
      <c r="E169" s="101"/>
      <c r="F169" s="89">
        <f t="shared" si="35"/>
        <v>207139.43</v>
      </c>
      <c r="G169" s="101"/>
      <c r="H169" s="91"/>
      <c r="I169" s="92"/>
      <c r="J169" s="91"/>
      <c r="K169" s="91"/>
      <c r="L169" s="92"/>
      <c r="M169" s="117">
        <v>83675</v>
      </c>
      <c r="N169" s="117"/>
      <c r="O169" s="117">
        <v>123464.43</v>
      </c>
      <c r="P169" s="93"/>
    </row>
    <row r="170" spans="1:18" s="18" customFormat="1" ht="33.75">
      <c r="A170" s="65" t="s">
        <v>215</v>
      </c>
      <c r="B170" s="22" t="s">
        <v>483</v>
      </c>
      <c r="C170" s="23" t="s">
        <v>217</v>
      </c>
      <c r="D170" s="108">
        <f t="shared" si="34"/>
        <v>27423.4</v>
      </c>
      <c r="E170" s="101"/>
      <c r="F170" s="89">
        <f t="shared" si="35"/>
        <v>27423.4</v>
      </c>
      <c r="G170" s="101"/>
      <c r="H170" s="91"/>
      <c r="I170" s="92"/>
      <c r="J170" s="91"/>
      <c r="K170" s="91"/>
      <c r="L170" s="92"/>
      <c r="M170" s="117">
        <v>18543.48</v>
      </c>
      <c r="N170" s="117"/>
      <c r="O170" s="117">
        <v>8879.92</v>
      </c>
      <c r="P170" s="93"/>
    </row>
    <row r="171" spans="1:18" s="18" customFormat="1" ht="33.75">
      <c r="A171" s="65" t="s">
        <v>484</v>
      </c>
      <c r="B171" s="22" t="s">
        <v>485</v>
      </c>
      <c r="C171" s="23" t="s">
        <v>218</v>
      </c>
      <c r="D171" s="108">
        <f t="shared" si="34"/>
        <v>74.06</v>
      </c>
      <c r="E171" s="101"/>
      <c r="F171" s="89">
        <f t="shared" si="35"/>
        <v>74.06</v>
      </c>
      <c r="G171" s="101"/>
      <c r="H171" s="91"/>
      <c r="I171" s="92"/>
      <c r="J171" s="91"/>
      <c r="K171" s="91"/>
      <c r="L171" s="92"/>
      <c r="M171" s="117">
        <v>40.56</v>
      </c>
      <c r="N171" s="117"/>
      <c r="O171" s="117">
        <v>33.5</v>
      </c>
      <c r="P171" s="93"/>
    </row>
    <row r="172" spans="1:18" s="18" customFormat="1" ht="22.5">
      <c r="A172" s="65" t="s">
        <v>216</v>
      </c>
      <c r="B172" s="22" t="s">
        <v>486</v>
      </c>
      <c r="C172" s="23" t="s">
        <v>219</v>
      </c>
      <c r="D172" s="108">
        <f t="shared" si="34"/>
        <v>0</v>
      </c>
      <c r="E172" s="101"/>
      <c r="F172" s="89">
        <f t="shared" si="35"/>
        <v>0</v>
      </c>
      <c r="G172" s="101"/>
      <c r="H172" s="91"/>
      <c r="I172" s="92"/>
      <c r="J172" s="91"/>
      <c r="K172" s="91"/>
      <c r="L172" s="92"/>
      <c r="M172" s="117"/>
      <c r="N172" s="117"/>
      <c r="O172" s="117">
        <v>0</v>
      </c>
      <c r="P172" s="93"/>
    </row>
    <row r="173" spans="1:18" s="18" customFormat="1" ht="22.5">
      <c r="A173" s="65" t="s">
        <v>488</v>
      </c>
      <c r="B173" s="22" t="s">
        <v>487</v>
      </c>
      <c r="C173" s="23" t="s">
        <v>220</v>
      </c>
      <c r="D173" s="108">
        <f t="shared" si="34"/>
        <v>352000</v>
      </c>
      <c r="E173" s="101"/>
      <c r="F173" s="89">
        <f t="shared" si="35"/>
        <v>352000</v>
      </c>
      <c r="G173" s="101"/>
      <c r="H173" s="91"/>
      <c r="I173" s="92"/>
      <c r="J173" s="91"/>
      <c r="K173" s="91"/>
      <c r="L173" s="92"/>
      <c r="M173" s="117">
        <v>352000</v>
      </c>
      <c r="N173" s="117"/>
      <c r="O173" s="117">
        <v>0</v>
      </c>
      <c r="P173" s="93"/>
    </row>
    <row r="174" spans="1:18" s="18" customFormat="1" ht="22.5">
      <c r="A174" s="65" t="s">
        <v>489</v>
      </c>
      <c r="B174" s="22" t="s">
        <v>490</v>
      </c>
      <c r="C174" s="23" t="s">
        <v>221</v>
      </c>
      <c r="D174" s="108">
        <f t="shared" si="34"/>
        <v>388071.66</v>
      </c>
      <c r="E174" s="101"/>
      <c r="F174" s="89">
        <f t="shared" si="35"/>
        <v>388071.66</v>
      </c>
      <c r="G174" s="101"/>
      <c r="H174" s="91"/>
      <c r="I174" s="92"/>
      <c r="J174" s="91"/>
      <c r="K174" s="91"/>
      <c r="L174" s="92"/>
      <c r="M174" s="117">
        <v>85000</v>
      </c>
      <c r="N174" s="117">
        <v>287066.65999999997</v>
      </c>
      <c r="O174" s="117">
        <v>16005</v>
      </c>
      <c r="P174" s="93"/>
    </row>
    <row r="175" spans="1:18" s="18" customFormat="1" ht="22.5">
      <c r="A175" s="65" t="s">
        <v>491</v>
      </c>
      <c r="B175" s="22" t="s">
        <v>492</v>
      </c>
      <c r="C175" s="23" t="s">
        <v>493</v>
      </c>
      <c r="D175" s="108">
        <f t="shared" si="34"/>
        <v>264842.75</v>
      </c>
      <c r="E175" s="101"/>
      <c r="F175" s="89">
        <f t="shared" si="35"/>
        <v>264842.75</v>
      </c>
      <c r="G175" s="101"/>
      <c r="H175" s="91"/>
      <c r="I175" s="92"/>
      <c r="J175" s="91"/>
      <c r="K175" s="91"/>
      <c r="L175" s="92"/>
      <c r="M175" s="117">
        <v>229539.19</v>
      </c>
      <c r="N175" s="117">
        <v>694.02</v>
      </c>
      <c r="O175" s="117">
        <v>34609.54</v>
      </c>
      <c r="P175" s="93"/>
    </row>
    <row r="176" spans="1:18" s="18" customFormat="1" ht="22.5">
      <c r="A176" s="65" t="s">
        <v>494</v>
      </c>
      <c r="B176" s="22" t="s">
        <v>495</v>
      </c>
      <c r="C176" s="23" t="s">
        <v>496</v>
      </c>
      <c r="D176" s="108">
        <f t="shared" si="34"/>
        <v>0</v>
      </c>
      <c r="E176" s="101"/>
      <c r="F176" s="89">
        <f t="shared" si="35"/>
        <v>0</v>
      </c>
      <c r="G176" s="101"/>
      <c r="H176" s="91"/>
      <c r="I176" s="92"/>
      <c r="J176" s="91"/>
      <c r="K176" s="91"/>
      <c r="L176" s="92"/>
      <c r="M176" s="117"/>
      <c r="N176" s="117"/>
      <c r="O176" s="117">
        <v>0</v>
      </c>
      <c r="P176" s="93"/>
    </row>
    <row r="177" spans="1:18" s="18" customFormat="1" ht="22.5">
      <c r="A177" s="65" t="s">
        <v>497</v>
      </c>
      <c r="B177" s="22" t="s">
        <v>498</v>
      </c>
      <c r="C177" s="23" t="s">
        <v>499</v>
      </c>
      <c r="D177" s="108">
        <f t="shared" si="34"/>
        <v>0</v>
      </c>
      <c r="E177" s="101"/>
      <c r="F177" s="89">
        <f t="shared" si="35"/>
        <v>0</v>
      </c>
      <c r="G177" s="101"/>
      <c r="H177" s="91"/>
      <c r="I177" s="92"/>
      <c r="J177" s="91"/>
      <c r="K177" s="91"/>
      <c r="L177" s="92"/>
      <c r="M177" s="117"/>
      <c r="N177" s="117"/>
      <c r="O177" s="117">
        <v>0</v>
      </c>
      <c r="P177" s="93"/>
    </row>
    <row r="178" spans="1:18" s="18" customFormat="1" ht="18.95" customHeight="1">
      <c r="A178" s="198" t="s">
        <v>501</v>
      </c>
      <c r="B178" s="150" t="s">
        <v>500</v>
      </c>
      <c r="C178" s="151" t="s">
        <v>89</v>
      </c>
      <c r="D178" s="108">
        <f t="shared" si="34"/>
        <v>4265974.5599999996</v>
      </c>
      <c r="E178" s="153">
        <f>E179+E180+E181+E182+E183+E184+E185</f>
        <v>0</v>
      </c>
      <c r="F178" s="89">
        <f t="shared" si="35"/>
        <v>4265974.5599999996</v>
      </c>
      <c r="G178" s="153">
        <f t="shared" ref="G178:R178" si="37">G179+G180+G181+G182+G183+G184+G185</f>
        <v>0</v>
      </c>
      <c r="H178" s="153">
        <f t="shared" si="37"/>
        <v>0</v>
      </c>
      <c r="I178" s="153">
        <f t="shared" si="37"/>
        <v>0</v>
      </c>
      <c r="J178" s="153">
        <f t="shared" si="37"/>
        <v>0</v>
      </c>
      <c r="K178" s="153">
        <f t="shared" si="37"/>
        <v>0</v>
      </c>
      <c r="L178" s="153">
        <f t="shared" si="37"/>
        <v>0</v>
      </c>
      <c r="M178" s="153">
        <f t="shared" si="37"/>
        <v>728639.91</v>
      </c>
      <c r="N178" s="153">
        <f t="shared" si="37"/>
        <v>591832.4</v>
      </c>
      <c r="O178" s="153">
        <f t="shared" si="37"/>
        <v>2945502.25</v>
      </c>
      <c r="P178" s="196">
        <f t="shared" si="37"/>
        <v>0</v>
      </c>
      <c r="Q178" s="195">
        <f t="shared" si="37"/>
        <v>0</v>
      </c>
      <c r="R178" s="153">
        <f t="shared" si="37"/>
        <v>0</v>
      </c>
    </row>
    <row r="179" spans="1:18" s="18" customFormat="1" ht="33.75">
      <c r="A179" s="65" t="s">
        <v>502</v>
      </c>
      <c r="B179" s="22" t="s">
        <v>503</v>
      </c>
      <c r="C179" s="23" t="s">
        <v>90</v>
      </c>
      <c r="D179" s="108">
        <f t="shared" si="34"/>
        <v>0</v>
      </c>
      <c r="E179" s="101"/>
      <c r="F179" s="89">
        <f t="shared" si="35"/>
        <v>0</v>
      </c>
      <c r="G179" s="101"/>
      <c r="H179" s="91"/>
      <c r="I179" s="92"/>
      <c r="J179" s="91"/>
      <c r="K179" s="91"/>
      <c r="L179" s="92"/>
      <c r="M179" s="117"/>
      <c r="N179" s="117"/>
      <c r="O179" s="117">
        <v>0</v>
      </c>
      <c r="P179" s="93"/>
    </row>
    <row r="180" spans="1:18" s="18" customFormat="1" ht="11.25">
      <c r="A180" s="65" t="s">
        <v>326</v>
      </c>
      <c r="B180" s="22" t="s">
        <v>504</v>
      </c>
      <c r="C180" s="23" t="s">
        <v>92</v>
      </c>
      <c r="D180" s="108">
        <f t="shared" si="34"/>
        <v>70097.09</v>
      </c>
      <c r="E180" s="101"/>
      <c r="F180" s="89">
        <f t="shared" si="35"/>
        <v>70097.09</v>
      </c>
      <c r="G180" s="101"/>
      <c r="H180" s="91"/>
      <c r="I180" s="92"/>
      <c r="J180" s="91"/>
      <c r="K180" s="91"/>
      <c r="L180" s="92"/>
      <c r="M180" s="117">
        <v>35000</v>
      </c>
      <c r="N180" s="117"/>
      <c r="O180" s="117">
        <v>35097.089999999997</v>
      </c>
      <c r="P180" s="93"/>
    </row>
    <row r="181" spans="1:18" s="18" customFormat="1" ht="11.25">
      <c r="A181" s="65" t="s">
        <v>327</v>
      </c>
      <c r="B181" s="22" t="s">
        <v>505</v>
      </c>
      <c r="C181" s="23" t="s">
        <v>94</v>
      </c>
      <c r="D181" s="108">
        <f t="shared" si="34"/>
        <v>675878.78</v>
      </c>
      <c r="E181" s="101"/>
      <c r="F181" s="89">
        <f t="shared" si="35"/>
        <v>675878.78</v>
      </c>
      <c r="G181" s="101"/>
      <c r="H181" s="91"/>
      <c r="I181" s="92"/>
      <c r="J181" s="91"/>
      <c r="K181" s="91"/>
      <c r="L181" s="92"/>
      <c r="M181" s="117"/>
      <c r="N181" s="117"/>
      <c r="O181" s="117">
        <v>675878.78</v>
      </c>
      <c r="P181" s="93"/>
    </row>
    <row r="182" spans="1:18" s="18" customFormat="1" ht="11.25">
      <c r="A182" s="65" t="s">
        <v>332</v>
      </c>
      <c r="B182" s="22" t="s">
        <v>506</v>
      </c>
      <c r="C182" s="23" t="s">
        <v>96</v>
      </c>
      <c r="D182" s="108">
        <f t="shared" si="34"/>
        <v>316473.39</v>
      </c>
      <c r="E182" s="101"/>
      <c r="F182" s="89">
        <f t="shared" si="35"/>
        <v>316473.39</v>
      </c>
      <c r="G182" s="101"/>
      <c r="H182" s="91"/>
      <c r="I182" s="92"/>
      <c r="J182" s="91"/>
      <c r="K182" s="91"/>
      <c r="L182" s="92"/>
      <c r="M182" s="117"/>
      <c r="N182" s="117"/>
      <c r="O182" s="117">
        <v>316473.39</v>
      </c>
      <c r="P182" s="93"/>
    </row>
    <row r="183" spans="1:18" s="18" customFormat="1" ht="11.25">
      <c r="A183" s="65" t="s">
        <v>333</v>
      </c>
      <c r="B183" s="22" t="s">
        <v>507</v>
      </c>
      <c r="C183" s="23" t="s">
        <v>508</v>
      </c>
      <c r="D183" s="108">
        <f t="shared" si="34"/>
        <v>0</v>
      </c>
      <c r="E183" s="101"/>
      <c r="F183" s="89">
        <f t="shared" si="35"/>
        <v>0</v>
      </c>
      <c r="G183" s="101"/>
      <c r="H183" s="91"/>
      <c r="I183" s="92"/>
      <c r="J183" s="91"/>
      <c r="K183" s="91"/>
      <c r="L183" s="92"/>
      <c r="M183" s="117"/>
      <c r="N183" s="117"/>
      <c r="O183" s="117">
        <v>0</v>
      </c>
      <c r="P183" s="93"/>
    </row>
    <row r="184" spans="1:18" s="18" customFormat="1" ht="11.25">
      <c r="A184" s="65" t="s">
        <v>509</v>
      </c>
      <c r="B184" s="22" t="s">
        <v>510</v>
      </c>
      <c r="C184" s="23" t="s">
        <v>511</v>
      </c>
      <c r="D184" s="108">
        <f t="shared" si="34"/>
        <v>2561390.0499999998</v>
      </c>
      <c r="E184" s="101"/>
      <c r="F184" s="89">
        <f t="shared" si="35"/>
        <v>2561390.0499999998</v>
      </c>
      <c r="G184" s="101"/>
      <c r="H184" s="91"/>
      <c r="I184" s="92"/>
      <c r="J184" s="91"/>
      <c r="K184" s="91"/>
      <c r="L184" s="92"/>
      <c r="M184" s="117">
        <v>563603.91</v>
      </c>
      <c r="N184" s="117">
        <v>458437.4</v>
      </c>
      <c r="O184" s="117">
        <v>1539348.74</v>
      </c>
      <c r="P184" s="93"/>
    </row>
    <row r="185" spans="1:18" s="18" customFormat="1" ht="11.25">
      <c r="A185" s="65" t="s">
        <v>512</v>
      </c>
      <c r="B185" s="22" t="s">
        <v>513</v>
      </c>
      <c r="C185" s="23" t="s">
        <v>514</v>
      </c>
      <c r="D185" s="108">
        <f t="shared" si="34"/>
        <v>642135.25</v>
      </c>
      <c r="E185" s="101"/>
      <c r="F185" s="89">
        <f t="shared" si="35"/>
        <v>642135.25</v>
      </c>
      <c r="G185" s="101"/>
      <c r="H185" s="91"/>
      <c r="I185" s="92"/>
      <c r="J185" s="91"/>
      <c r="K185" s="91"/>
      <c r="L185" s="92"/>
      <c r="M185" s="117">
        <v>130036</v>
      </c>
      <c r="N185" s="117">
        <v>133395</v>
      </c>
      <c r="O185" s="117">
        <v>378704.25</v>
      </c>
      <c r="P185" s="93"/>
    </row>
    <row r="186" spans="1:18" s="18" customFormat="1" ht="19.5" customHeight="1">
      <c r="A186" s="57" t="s">
        <v>85</v>
      </c>
      <c r="B186" s="39" t="s">
        <v>515</v>
      </c>
      <c r="C186" s="40"/>
      <c r="D186" s="108">
        <f t="shared" si="34"/>
        <v>41151595.25</v>
      </c>
      <c r="E186" s="102">
        <f>E198+E187</f>
        <v>0</v>
      </c>
      <c r="F186" s="89">
        <f t="shared" si="35"/>
        <v>41151595.25</v>
      </c>
      <c r="G186" s="102">
        <f t="shared" ref="G186:P186" si="38">G198+G187</f>
        <v>0</v>
      </c>
      <c r="H186" s="102">
        <f t="shared" si="38"/>
        <v>0</v>
      </c>
      <c r="I186" s="102">
        <f t="shared" si="38"/>
        <v>0</v>
      </c>
      <c r="J186" s="102">
        <f t="shared" si="38"/>
        <v>0</v>
      </c>
      <c r="K186" s="102">
        <f t="shared" si="38"/>
        <v>0</v>
      </c>
      <c r="L186" s="102">
        <f t="shared" si="38"/>
        <v>0</v>
      </c>
      <c r="M186" s="102">
        <f t="shared" si="38"/>
        <v>11172104.470000001</v>
      </c>
      <c r="N186" s="102">
        <f t="shared" si="38"/>
        <v>27732839.93</v>
      </c>
      <c r="O186" s="102">
        <f t="shared" si="38"/>
        <v>2246650.85</v>
      </c>
      <c r="P186" s="96">
        <f t="shared" si="38"/>
        <v>0</v>
      </c>
    </row>
    <row r="187" spans="1:18" s="18" customFormat="1" ht="18.95" customHeight="1">
      <c r="A187" s="63" t="s">
        <v>130</v>
      </c>
      <c r="B187" s="37" t="s">
        <v>516</v>
      </c>
      <c r="C187" s="38"/>
      <c r="D187" s="108">
        <f t="shared" si="34"/>
        <v>41151595.25</v>
      </c>
      <c r="E187" s="100">
        <f>E188+E189+E190+E191+E197</f>
        <v>0</v>
      </c>
      <c r="F187" s="89">
        <f t="shared" si="35"/>
        <v>41151595.25</v>
      </c>
      <c r="G187" s="100">
        <f t="shared" ref="G187:P187" si="39">G188+G189+G190+G191+G197</f>
        <v>0</v>
      </c>
      <c r="H187" s="100">
        <f t="shared" si="39"/>
        <v>0</v>
      </c>
      <c r="I187" s="100">
        <f t="shared" si="39"/>
        <v>0</v>
      </c>
      <c r="J187" s="100">
        <f t="shared" si="39"/>
        <v>0</v>
      </c>
      <c r="K187" s="100">
        <f t="shared" si="39"/>
        <v>0</v>
      </c>
      <c r="L187" s="100">
        <f t="shared" si="39"/>
        <v>0</v>
      </c>
      <c r="M187" s="100">
        <f t="shared" si="39"/>
        <v>11172104.470000001</v>
      </c>
      <c r="N187" s="100">
        <f t="shared" si="39"/>
        <v>27732839.93</v>
      </c>
      <c r="O187" s="100">
        <f t="shared" si="39"/>
        <v>2246650.85</v>
      </c>
      <c r="P187" s="90">
        <f t="shared" si="39"/>
        <v>0</v>
      </c>
    </row>
    <row r="188" spans="1:18" s="18" customFormat="1" ht="22.5">
      <c r="A188" s="65" t="s">
        <v>111</v>
      </c>
      <c r="B188" s="20" t="s">
        <v>517</v>
      </c>
      <c r="C188" s="21" t="s">
        <v>86</v>
      </c>
      <c r="D188" s="108">
        <f t="shared" si="34"/>
        <v>41151595.25</v>
      </c>
      <c r="E188" s="92"/>
      <c r="F188" s="89">
        <f t="shared" si="35"/>
        <v>41151595.25</v>
      </c>
      <c r="G188" s="92"/>
      <c r="H188" s="91"/>
      <c r="I188" s="92"/>
      <c r="J188" s="91"/>
      <c r="K188" s="91"/>
      <c r="L188" s="92"/>
      <c r="M188" s="117">
        <v>11172104.470000001</v>
      </c>
      <c r="N188" s="117">
        <v>27732839.93</v>
      </c>
      <c r="O188" s="117">
        <v>2246650.85</v>
      </c>
      <c r="P188" s="93"/>
    </row>
    <row r="189" spans="1:18" s="18" customFormat="1" ht="11.25">
      <c r="A189" s="65" t="s">
        <v>112</v>
      </c>
      <c r="B189" s="20" t="s">
        <v>518</v>
      </c>
      <c r="C189" s="21" t="s">
        <v>87</v>
      </c>
      <c r="D189" s="108">
        <f t="shared" si="34"/>
        <v>0</v>
      </c>
      <c r="E189" s="101"/>
      <c r="F189" s="89">
        <f t="shared" si="35"/>
        <v>0</v>
      </c>
      <c r="G189" s="101"/>
      <c r="H189" s="91"/>
      <c r="I189" s="92"/>
      <c r="J189" s="91"/>
      <c r="K189" s="91"/>
      <c r="L189" s="92"/>
      <c r="M189" s="117"/>
      <c r="N189" s="117"/>
      <c r="O189" s="117">
        <v>0</v>
      </c>
      <c r="P189" s="93"/>
    </row>
    <row r="190" spans="1:18" s="18" customFormat="1" ht="11.25">
      <c r="A190" s="65" t="s">
        <v>113</v>
      </c>
      <c r="B190" s="22" t="s">
        <v>519</v>
      </c>
      <c r="C190" s="23" t="s">
        <v>88</v>
      </c>
      <c r="D190" s="108">
        <f t="shared" si="34"/>
        <v>0</v>
      </c>
      <c r="E190" s="101"/>
      <c r="F190" s="89">
        <f t="shared" si="35"/>
        <v>0</v>
      </c>
      <c r="G190" s="101"/>
      <c r="H190" s="91"/>
      <c r="I190" s="92"/>
      <c r="J190" s="91"/>
      <c r="K190" s="91"/>
      <c r="L190" s="92"/>
      <c r="M190" s="117"/>
      <c r="N190" s="117"/>
      <c r="O190" s="117">
        <v>0</v>
      </c>
      <c r="P190" s="93"/>
    </row>
    <row r="191" spans="1:18" s="18" customFormat="1" ht="18.95" customHeight="1">
      <c r="A191" s="187" t="s">
        <v>114</v>
      </c>
      <c r="B191" s="37" t="s">
        <v>520</v>
      </c>
      <c r="C191" s="38" t="s">
        <v>89</v>
      </c>
      <c r="D191" s="108">
        <f t="shared" si="34"/>
        <v>0</v>
      </c>
      <c r="E191" s="100">
        <f>E192+E193</f>
        <v>0</v>
      </c>
      <c r="F191" s="89">
        <f t="shared" si="35"/>
        <v>0</v>
      </c>
      <c r="G191" s="100">
        <f t="shared" ref="G191:P191" si="40">G192+G193</f>
        <v>0</v>
      </c>
      <c r="H191" s="100">
        <f t="shared" si="40"/>
        <v>0</v>
      </c>
      <c r="I191" s="100">
        <f t="shared" si="40"/>
        <v>0</v>
      </c>
      <c r="J191" s="100">
        <f t="shared" si="40"/>
        <v>0</v>
      </c>
      <c r="K191" s="100">
        <f t="shared" si="40"/>
        <v>0</v>
      </c>
      <c r="L191" s="100">
        <f t="shared" si="40"/>
        <v>0</v>
      </c>
      <c r="M191" s="100">
        <f t="shared" si="40"/>
        <v>0</v>
      </c>
      <c r="N191" s="100">
        <f t="shared" si="40"/>
        <v>0</v>
      </c>
      <c r="O191" s="100">
        <f t="shared" si="40"/>
        <v>0</v>
      </c>
      <c r="P191" s="90">
        <f t="shared" si="40"/>
        <v>0</v>
      </c>
    </row>
    <row r="192" spans="1:18" s="18" customFormat="1" ht="22.5">
      <c r="A192" s="71" t="s">
        <v>521</v>
      </c>
      <c r="B192" s="22" t="s">
        <v>522</v>
      </c>
      <c r="C192" s="23" t="s">
        <v>511</v>
      </c>
      <c r="D192" s="108">
        <f t="shared" si="34"/>
        <v>0</v>
      </c>
      <c r="E192" s="101"/>
      <c r="F192" s="89">
        <f t="shared" si="35"/>
        <v>0</v>
      </c>
      <c r="G192" s="101"/>
      <c r="H192" s="91"/>
      <c r="I192" s="92"/>
      <c r="J192" s="91"/>
      <c r="K192" s="91"/>
      <c r="L192" s="92"/>
      <c r="M192" s="117"/>
      <c r="N192" s="117"/>
      <c r="O192" s="117">
        <v>0</v>
      </c>
      <c r="P192" s="93"/>
    </row>
    <row r="193" spans="1:18" s="18" customFormat="1" ht="23.25" thickBot="1">
      <c r="A193" s="65" t="s">
        <v>523</v>
      </c>
      <c r="B193" s="66" t="s">
        <v>524</v>
      </c>
      <c r="C193" s="67" t="s">
        <v>525</v>
      </c>
      <c r="D193" s="104">
        <f t="shared" si="34"/>
        <v>0</v>
      </c>
      <c r="E193" s="105"/>
      <c r="F193" s="110">
        <f t="shared" si="35"/>
        <v>0</v>
      </c>
      <c r="G193" s="105"/>
      <c r="H193" s="106"/>
      <c r="I193" s="105"/>
      <c r="J193" s="106"/>
      <c r="K193" s="106"/>
      <c r="L193" s="105"/>
      <c r="M193" s="119"/>
      <c r="N193" s="119"/>
      <c r="O193" s="119">
        <v>0</v>
      </c>
      <c r="P193" s="107"/>
    </row>
    <row r="194" spans="1:18" s="1" customFormat="1" ht="12.75" customHeight="1">
      <c r="A194" s="15"/>
      <c r="B194" s="28"/>
      <c r="C194" s="28"/>
      <c r="D194" s="6"/>
      <c r="E194" s="6"/>
      <c r="F194" s="6"/>
      <c r="G194" s="6"/>
      <c r="H194" s="6"/>
      <c r="I194" s="6"/>
      <c r="J194" s="6"/>
      <c r="K194" s="6"/>
      <c r="L194" s="124"/>
      <c r="M194" s="124"/>
      <c r="N194" s="124"/>
      <c r="O194" s="124"/>
      <c r="P194" s="1" t="s">
        <v>526</v>
      </c>
    </row>
    <row r="195" spans="1:18" s="18" customFormat="1" ht="135">
      <c r="A195" s="55" t="s">
        <v>12</v>
      </c>
      <c r="B195" s="74" t="s">
        <v>5</v>
      </c>
      <c r="C195" s="74" t="s">
        <v>6</v>
      </c>
      <c r="D195" s="72" t="s">
        <v>108</v>
      </c>
      <c r="E195" s="74" t="s">
        <v>106</v>
      </c>
      <c r="F195" s="72" t="s">
        <v>7</v>
      </c>
      <c r="G195" s="74" t="s">
        <v>107</v>
      </c>
      <c r="H195" s="73" t="s">
        <v>8</v>
      </c>
      <c r="I195" s="72" t="s">
        <v>136</v>
      </c>
      <c r="J195" s="72" t="s">
        <v>9</v>
      </c>
      <c r="K195" s="75" t="s">
        <v>138</v>
      </c>
      <c r="L195" s="75" t="s">
        <v>139</v>
      </c>
      <c r="M195" s="75" t="s">
        <v>10</v>
      </c>
      <c r="N195" s="75" t="s">
        <v>140</v>
      </c>
      <c r="O195" s="75" t="s">
        <v>141</v>
      </c>
      <c r="P195" s="73" t="s">
        <v>11</v>
      </c>
    </row>
    <row r="196" spans="1:18" s="18" customFormat="1" ht="12" thickBot="1">
      <c r="A196" s="13">
        <v>1</v>
      </c>
      <c r="B196" s="19">
        <v>2</v>
      </c>
      <c r="C196" s="19">
        <v>3</v>
      </c>
      <c r="D196" s="55">
        <v>4</v>
      </c>
      <c r="E196" s="55">
        <v>5</v>
      </c>
      <c r="F196" s="55">
        <v>6</v>
      </c>
      <c r="G196" s="55">
        <v>7</v>
      </c>
      <c r="H196" s="19">
        <v>8</v>
      </c>
      <c r="I196" s="19">
        <v>9</v>
      </c>
      <c r="J196" s="55">
        <v>10</v>
      </c>
      <c r="K196" s="55">
        <v>11</v>
      </c>
      <c r="L196" s="55">
        <v>12</v>
      </c>
      <c r="M196" s="55">
        <v>13</v>
      </c>
      <c r="N196" s="55">
        <v>14</v>
      </c>
      <c r="O196" s="55">
        <v>15</v>
      </c>
      <c r="P196" s="157">
        <v>16</v>
      </c>
    </row>
    <row r="197" spans="1:18" s="18" customFormat="1" ht="22.5">
      <c r="A197" s="71" t="s">
        <v>527</v>
      </c>
      <c r="B197" s="165" t="s">
        <v>528</v>
      </c>
      <c r="C197" s="166" t="s">
        <v>404</v>
      </c>
      <c r="D197" s="111">
        <f t="shared" ref="D197:D217" si="41">F197+P197-E197</f>
        <v>0</v>
      </c>
      <c r="E197" s="161"/>
      <c r="F197" s="123">
        <f t="shared" ref="F197:F217" si="42">H197+I197+J197+K197+L197+M197+N197+O197-G197</f>
        <v>0</v>
      </c>
      <c r="G197" s="161"/>
      <c r="H197" s="160"/>
      <c r="I197" s="161"/>
      <c r="J197" s="160"/>
      <c r="K197" s="160"/>
      <c r="L197" s="161"/>
      <c r="M197" s="170"/>
      <c r="N197" s="170"/>
      <c r="O197" s="170">
        <v>0</v>
      </c>
      <c r="P197" s="162"/>
    </row>
    <row r="198" spans="1:18" s="18" customFormat="1" ht="19.5" customHeight="1">
      <c r="A198" s="63" t="s">
        <v>529</v>
      </c>
      <c r="B198" s="37" t="s">
        <v>530</v>
      </c>
      <c r="C198" s="38"/>
      <c r="D198" s="100">
        <f t="shared" si="41"/>
        <v>0</v>
      </c>
      <c r="E198" s="100">
        <f>E199+E200+E201+E211</f>
        <v>0</v>
      </c>
      <c r="F198" s="89">
        <f t="shared" si="42"/>
        <v>0</v>
      </c>
      <c r="G198" s="100">
        <f t="shared" ref="G198:R198" si="43">G199+G200+G201+G211</f>
        <v>0</v>
      </c>
      <c r="H198" s="100">
        <f t="shared" si="43"/>
        <v>0</v>
      </c>
      <c r="I198" s="100">
        <f t="shared" si="43"/>
        <v>0</v>
      </c>
      <c r="J198" s="100">
        <f t="shared" si="43"/>
        <v>0</v>
      </c>
      <c r="K198" s="100">
        <f t="shared" si="43"/>
        <v>0</v>
      </c>
      <c r="L198" s="100">
        <f t="shared" si="43"/>
        <v>0</v>
      </c>
      <c r="M198" s="100">
        <f t="shared" si="43"/>
        <v>0</v>
      </c>
      <c r="N198" s="100">
        <f t="shared" si="43"/>
        <v>0</v>
      </c>
      <c r="O198" s="100">
        <f t="shared" si="43"/>
        <v>0</v>
      </c>
      <c r="P198" s="90">
        <f t="shared" si="43"/>
        <v>0</v>
      </c>
      <c r="Q198" s="89">
        <f t="shared" si="43"/>
        <v>0</v>
      </c>
      <c r="R198" s="100">
        <f t="shared" si="43"/>
        <v>0</v>
      </c>
    </row>
    <row r="199" spans="1:18" s="18" customFormat="1" ht="33.75">
      <c r="A199" s="71" t="s">
        <v>531</v>
      </c>
      <c r="B199" s="20" t="s">
        <v>532</v>
      </c>
      <c r="C199" s="21" t="s">
        <v>91</v>
      </c>
      <c r="D199" s="100">
        <f t="shared" si="41"/>
        <v>0</v>
      </c>
      <c r="E199" s="92"/>
      <c r="F199" s="89">
        <f t="shared" si="42"/>
        <v>0</v>
      </c>
      <c r="G199" s="92"/>
      <c r="H199" s="91"/>
      <c r="I199" s="92"/>
      <c r="J199" s="91"/>
      <c r="K199" s="91"/>
      <c r="L199" s="92"/>
      <c r="M199" s="101"/>
      <c r="N199" s="101"/>
      <c r="O199" s="101">
        <v>0</v>
      </c>
      <c r="P199" s="112"/>
    </row>
    <row r="200" spans="1:18" s="18" customFormat="1" ht="11.25">
      <c r="A200" s="65" t="s">
        <v>342</v>
      </c>
      <c r="B200" s="22" t="s">
        <v>533</v>
      </c>
      <c r="C200" s="23" t="s">
        <v>93</v>
      </c>
      <c r="D200" s="100">
        <f t="shared" si="41"/>
        <v>0</v>
      </c>
      <c r="E200" s="101"/>
      <c r="F200" s="89">
        <f t="shared" si="42"/>
        <v>0</v>
      </c>
      <c r="G200" s="101"/>
      <c r="H200" s="91"/>
      <c r="I200" s="92"/>
      <c r="J200" s="91"/>
      <c r="K200" s="91"/>
      <c r="L200" s="92"/>
      <c r="M200" s="101"/>
      <c r="N200" s="101"/>
      <c r="O200" s="101">
        <v>0</v>
      </c>
      <c r="P200" s="112"/>
    </row>
    <row r="201" spans="1:18" s="18" customFormat="1" ht="11.25">
      <c r="A201" s="65" t="s">
        <v>534</v>
      </c>
      <c r="B201" s="22" t="s">
        <v>535</v>
      </c>
      <c r="C201" s="23" t="s">
        <v>95</v>
      </c>
      <c r="D201" s="100">
        <f t="shared" si="41"/>
        <v>0</v>
      </c>
      <c r="E201" s="101"/>
      <c r="F201" s="89">
        <f t="shared" si="42"/>
        <v>0</v>
      </c>
      <c r="G201" s="101"/>
      <c r="H201" s="91"/>
      <c r="I201" s="92"/>
      <c r="J201" s="91"/>
      <c r="K201" s="91"/>
      <c r="L201" s="92"/>
      <c r="M201" s="101"/>
      <c r="N201" s="101"/>
      <c r="O201" s="101">
        <v>0</v>
      </c>
      <c r="P201" s="112"/>
    </row>
    <row r="202" spans="1:18" s="18" customFormat="1" ht="33.75">
      <c r="A202" s="167" t="s">
        <v>536</v>
      </c>
      <c r="B202" s="22" t="s">
        <v>537</v>
      </c>
      <c r="C202" s="23" t="s">
        <v>538</v>
      </c>
      <c r="D202" s="100">
        <f t="shared" si="41"/>
        <v>0</v>
      </c>
      <c r="E202" s="101"/>
      <c r="F202" s="89">
        <f t="shared" si="42"/>
        <v>0</v>
      </c>
      <c r="G202" s="101"/>
      <c r="H202" s="91"/>
      <c r="I202" s="92"/>
      <c r="J202" s="91"/>
      <c r="K202" s="91"/>
      <c r="L202" s="92"/>
      <c r="M202" s="101"/>
      <c r="N202" s="101"/>
      <c r="O202" s="101">
        <v>0</v>
      </c>
      <c r="P202" s="112"/>
    </row>
    <row r="203" spans="1:18" s="18" customFormat="1" ht="22.5">
      <c r="A203" s="176" t="s">
        <v>539</v>
      </c>
      <c r="B203" s="22" t="s">
        <v>540</v>
      </c>
      <c r="C203" s="23" t="s">
        <v>541</v>
      </c>
      <c r="D203" s="100">
        <f t="shared" si="41"/>
        <v>0</v>
      </c>
      <c r="E203" s="101"/>
      <c r="F203" s="89">
        <f t="shared" si="42"/>
        <v>0</v>
      </c>
      <c r="G203" s="101"/>
      <c r="H203" s="91"/>
      <c r="I203" s="92"/>
      <c r="J203" s="91"/>
      <c r="K203" s="91"/>
      <c r="L203" s="92"/>
      <c r="M203" s="101"/>
      <c r="N203" s="101"/>
      <c r="O203" s="101">
        <v>0</v>
      </c>
      <c r="P203" s="112"/>
    </row>
    <row r="204" spans="1:18" s="18" customFormat="1" ht="22.5">
      <c r="A204" s="176" t="s">
        <v>542</v>
      </c>
      <c r="B204" s="22" t="s">
        <v>543</v>
      </c>
      <c r="C204" s="23" t="s">
        <v>544</v>
      </c>
      <c r="D204" s="100">
        <f t="shared" si="41"/>
        <v>0</v>
      </c>
      <c r="E204" s="101"/>
      <c r="F204" s="89">
        <f t="shared" si="42"/>
        <v>0</v>
      </c>
      <c r="G204" s="101"/>
      <c r="H204" s="91"/>
      <c r="I204" s="92"/>
      <c r="J204" s="91"/>
      <c r="K204" s="91"/>
      <c r="L204" s="92"/>
      <c r="M204" s="101"/>
      <c r="N204" s="101"/>
      <c r="O204" s="101">
        <v>0</v>
      </c>
      <c r="P204" s="112"/>
    </row>
    <row r="205" spans="1:18" s="18" customFormat="1" ht="11.25">
      <c r="A205" s="176" t="s">
        <v>545</v>
      </c>
      <c r="B205" s="22" t="s">
        <v>546</v>
      </c>
      <c r="C205" s="23" t="s">
        <v>547</v>
      </c>
      <c r="D205" s="100">
        <f t="shared" si="41"/>
        <v>0</v>
      </c>
      <c r="E205" s="101"/>
      <c r="F205" s="89">
        <f t="shared" si="42"/>
        <v>0</v>
      </c>
      <c r="G205" s="101"/>
      <c r="H205" s="91"/>
      <c r="I205" s="92"/>
      <c r="J205" s="91"/>
      <c r="K205" s="91"/>
      <c r="L205" s="92"/>
      <c r="M205" s="101"/>
      <c r="N205" s="101"/>
      <c r="O205" s="101">
        <v>0</v>
      </c>
      <c r="P205" s="112"/>
    </row>
    <row r="206" spans="1:18" s="18" customFormat="1" ht="11.25">
      <c r="A206" s="176" t="s">
        <v>548</v>
      </c>
      <c r="B206" s="22" t="s">
        <v>549</v>
      </c>
      <c r="C206" s="23" t="s">
        <v>550</v>
      </c>
      <c r="D206" s="100">
        <f t="shared" si="41"/>
        <v>0</v>
      </c>
      <c r="E206" s="101"/>
      <c r="F206" s="89">
        <f t="shared" si="42"/>
        <v>0</v>
      </c>
      <c r="G206" s="101"/>
      <c r="H206" s="91"/>
      <c r="I206" s="92"/>
      <c r="J206" s="91"/>
      <c r="K206" s="91"/>
      <c r="L206" s="92"/>
      <c r="M206" s="101"/>
      <c r="N206" s="101"/>
      <c r="O206" s="101">
        <v>0</v>
      </c>
      <c r="P206" s="112"/>
    </row>
    <row r="207" spans="1:18" s="18" customFormat="1" ht="22.5">
      <c r="A207" s="176" t="s">
        <v>361</v>
      </c>
      <c r="B207" s="22" t="s">
        <v>551</v>
      </c>
      <c r="C207" s="23" t="s">
        <v>552</v>
      </c>
      <c r="D207" s="100">
        <f t="shared" si="41"/>
        <v>0</v>
      </c>
      <c r="E207" s="101"/>
      <c r="F207" s="89">
        <f t="shared" si="42"/>
        <v>0</v>
      </c>
      <c r="G207" s="101"/>
      <c r="H207" s="91"/>
      <c r="I207" s="92"/>
      <c r="J207" s="91"/>
      <c r="K207" s="91"/>
      <c r="L207" s="92"/>
      <c r="M207" s="101"/>
      <c r="N207" s="101"/>
      <c r="O207" s="101">
        <v>0</v>
      </c>
      <c r="P207" s="112"/>
    </row>
    <row r="208" spans="1:18" s="18" customFormat="1" ht="11.25">
      <c r="A208" s="176" t="s">
        <v>553</v>
      </c>
      <c r="B208" s="22" t="s">
        <v>554</v>
      </c>
      <c r="C208" s="23" t="s">
        <v>555</v>
      </c>
      <c r="D208" s="100">
        <f t="shared" si="41"/>
        <v>0</v>
      </c>
      <c r="E208" s="101"/>
      <c r="F208" s="89">
        <f t="shared" si="42"/>
        <v>0</v>
      </c>
      <c r="G208" s="101"/>
      <c r="H208" s="91"/>
      <c r="I208" s="92"/>
      <c r="J208" s="91"/>
      <c r="K208" s="91"/>
      <c r="L208" s="92"/>
      <c r="M208" s="101"/>
      <c r="N208" s="101"/>
      <c r="O208" s="101">
        <v>0</v>
      </c>
      <c r="P208" s="112"/>
    </row>
    <row r="209" spans="1:18" s="18" customFormat="1" ht="22.5">
      <c r="A209" s="176" t="s">
        <v>556</v>
      </c>
      <c r="B209" s="22" t="s">
        <v>557</v>
      </c>
      <c r="C209" s="23" t="s">
        <v>558</v>
      </c>
      <c r="D209" s="100">
        <f t="shared" si="41"/>
        <v>0</v>
      </c>
      <c r="E209" s="101"/>
      <c r="F209" s="89">
        <f t="shared" si="42"/>
        <v>0</v>
      </c>
      <c r="G209" s="101"/>
      <c r="H209" s="91"/>
      <c r="I209" s="92"/>
      <c r="J209" s="91"/>
      <c r="K209" s="91"/>
      <c r="L209" s="92"/>
      <c r="M209" s="101"/>
      <c r="N209" s="101"/>
      <c r="O209" s="101">
        <v>0</v>
      </c>
      <c r="P209" s="112"/>
    </row>
    <row r="210" spans="1:18" s="18" customFormat="1" ht="11.25">
      <c r="A210" s="176" t="s">
        <v>559</v>
      </c>
      <c r="B210" s="22" t="s">
        <v>560</v>
      </c>
      <c r="C210" s="23" t="s">
        <v>561</v>
      </c>
      <c r="D210" s="100">
        <f t="shared" si="41"/>
        <v>0</v>
      </c>
      <c r="E210" s="101"/>
      <c r="F210" s="89">
        <f t="shared" si="42"/>
        <v>0</v>
      </c>
      <c r="G210" s="101"/>
      <c r="H210" s="91"/>
      <c r="I210" s="92"/>
      <c r="J210" s="91"/>
      <c r="K210" s="91"/>
      <c r="L210" s="92"/>
      <c r="M210" s="101"/>
      <c r="N210" s="101"/>
      <c r="O210" s="101">
        <v>0</v>
      </c>
      <c r="P210" s="112"/>
    </row>
    <row r="211" spans="1:18" s="18" customFormat="1" ht="11.25">
      <c r="A211" s="65" t="s">
        <v>562</v>
      </c>
      <c r="B211" s="22" t="s">
        <v>563</v>
      </c>
      <c r="C211" s="23" t="s">
        <v>97</v>
      </c>
      <c r="D211" s="100">
        <f t="shared" si="41"/>
        <v>0</v>
      </c>
      <c r="E211" s="101"/>
      <c r="F211" s="89">
        <f t="shared" si="42"/>
        <v>0</v>
      </c>
      <c r="G211" s="101"/>
      <c r="H211" s="91"/>
      <c r="I211" s="92"/>
      <c r="J211" s="91"/>
      <c r="K211" s="91"/>
      <c r="L211" s="92"/>
      <c r="M211" s="101"/>
      <c r="N211" s="101"/>
      <c r="O211" s="101">
        <v>0</v>
      </c>
      <c r="P211" s="112"/>
    </row>
    <row r="212" spans="1:18" s="18" customFormat="1" ht="25.5" customHeight="1">
      <c r="A212" s="188" t="s">
        <v>564</v>
      </c>
      <c r="B212" s="37" t="s">
        <v>565</v>
      </c>
      <c r="C212" s="38"/>
      <c r="D212" s="102">
        <f t="shared" si="41"/>
        <v>29856400</v>
      </c>
      <c r="E212" s="100">
        <f>E213</f>
        <v>0</v>
      </c>
      <c r="F212" s="95">
        <f t="shared" si="42"/>
        <v>29856400</v>
      </c>
      <c r="G212" s="100">
        <f t="shared" ref="G212:P212" si="44">G213</f>
        <v>0</v>
      </c>
      <c r="H212" s="100">
        <f t="shared" si="44"/>
        <v>0</v>
      </c>
      <c r="I212" s="100">
        <f t="shared" si="44"/>
        <v>0</v>
      </c>
      <c r="J212" s="100">
        <f t="shared" si="44"/>
        <v>0</v>
      </c>
      <c r="K212" s="100">
        <f t="shared" si="44"/>
        <v>0</v>
      </c>
      <c r="L212" s="100">
        <f t="shared" si="44"/>
        <v>0</v>
      </c>
      <c r="M212" s="100">
        <f t="shared" si="44"/>
        <v>29856400</v>
      </c>
      <c r="N212" s="100">
        <f t="shared" si="44"/>
        <v>0</v>
      </c>
      <c r="O212" s="100">
        <f t="shared" si="44"/>
        <v>0</v>
      </c>
      <c r="P212" s="90">
        <f t="shared" si="44"/>
        <v>0</v>
      </c>
    </row>
    <row r="213" spans="1:18" s="18" customFormat="1" ht="23.25" customHeight="1">
      <c r="A213" s="63" t="s">
        <v>566</v>
      </c>
      <c r="B213" s="37" t="s">
        <v>567</v>
      </c>
      <c r="C213" s="38" t="s">
        <v>98</v>
      </c>
      <c r="D213" s="102">
        <f t="shared" si="41"/>
        <v>29856400</v>
      </c>
      <c r="E213" s="100">
        <f>E214+E215</f>
        <v>0</v>
      </c>
      <c r="F213" s="95">
        <f t="shared" si="42"/>
        <v>29856400</v>
      </c>
      <c r="G213" s="100">
        <f t="shared" ref="G213:R213" si="45">G214+G215</f>
        <v>0</v>
      </c>
      <c r="H213" s="100">
        <f t="shared" si="45"/>
        <v>0</v>
      </c>
      <c r="I213" s="100">
        <f t="shared" si="45"/>
        <v>0</v>
      </c>
      <c r="J213" s="100">
        <f t="shared" si="45"/>
        <v>0</v>
      </c>
      <c r="K213" s="100">
        <f t="shared" si="45"/>
        <v>0</v>
      </c>
      <c r="L213" s="100">
        <f t="shared" si="45"/>
        <v>0</v>
      </c>
      <c r="M213" s="100">
        <f t="shared" si="45"/>
        <v>29856400</v>
      </c>
      <c r="N213" s="100">
        <f t="shared" si="45"/>
        <v>0</v>
      </c>
      <c r="O213" s="100">
        <f t="shared" si="45"/>
        <v>0</v>
      </c>
      <c r="P213" s="90">
        <f t="shared" si="45"/>
        <v>0</v>
      </c>
      <c r="Q213" s="89">
        <f t="shared" si="45"/>
        <v>0</v>
      </c>
      <c r="R213" s="100">
        <f t="shared" si="45"/>
        <v>0</v>
      </c>
    </row>
    <row r="214" spans="1:18" s="18" customFormat="1" ht="22.5">
      <c r="A214" s="167" t="s">
        <v>568</v>
      </c>
      <c r="B214" s="178" t="s">
        <v>570</v>
      </c>
      <c r="C214" s="179" t="s">
        <v>99</v>
      </c>
      <c r="D214" s="102">
        <f t="shared" si="41"/>
        <v>29856400</v>
      </c>
      <c r="E214" s="101"/>
      <c r="F214" s="95">
        <f t="shared" si="42"/>
        <v>29856400</v>
      </c>
      <c r="G214" s="101"/>
      <c r="H214" s="109"/>
      <c r="I214" s="101"/>
      <c r="J214" s="109"/>
      <c r="K214" s="109"/>
      <c r="L214" s="101"/>
      <c r="M214" s="101">
        <v>29856400</v>
      </c>
      <c r="N214" s="101"/>
      <c r="O214" s="101">
        <v>0</v>
      </c>
      <c r="P214" s="129"/>
    </row>
    <row r="215" spans="1:18" s="18" customFormat="1" ht="22.5">
      <c r="A215" s="167" t="s">
        <v>569</v>
      </c>
      <c r="B215" s="178" t="s">
        <v>571</v>
      </c>
      <c r="C215" s="179" t="s">
        <v>100</v>
      </c>
      <c r="D215" s="102">
        <f t="shared" si="41"/>
        <v>0</v>
      </c>
      <c r="E215" s="101"/>
      <c r="F215" s="95">
        <f t="shared" si="42"/>
        <v>0</v>
      </c>
      <c r="G215" s="101"/>
      <c r="H215" s="109"/>
      <c r="I215" s="101"/>
      <c r="J215" s="109"/>
      <c r="K215" s="109"/>
      <c r="L215" s="101"/>
      <c r="M215" s="101"/>
      <c r="N215" s="101"/>
      <c r="O215" s="101">
        <v>0</v>
      </c>
      <c r="P215" s="129"/>
    </row>
    <row r="216" spans="1:18" s="18" customFormat="1" ht="11.25">
      <c r="A216" s="177" t="s">
        <v>147</v>
      </c>
      <c r="B216" s="178" t="s">
        <v>572</v>
      </c>
      <c r="C216" s="179"/>
      <c r="D216" s="102">
        <f t="shared" si="41"/>
        <v>0</v>
      </c>
      <c r="E216" s="101"/>
      <c r="F216" s="95">
        <f t="shared" si="42"/>
        <v>0</v>
      </c>
      <c r="G216" s="101"/>
      <c r="H216" s="109"/>
      <c r="I216" s="101"/>
      <c r="J216" s="109"/>
      <c r="K216" s="109"/>
      <c r="L216" s="101"/>
      <c r="M216" s="101"/>
      <c r="N216" s="101"/>
      <c r="O216" s="101">
        <v>0</v>
      </c>
      <c r="P216" s="129"/>
    </row>
    <row r="217" spans="1:18" s="18" customFormat="1" ht="23.25" thickBot="1">
      <c r="A217" s="125" t="s">
        <v>148</v>
      </c>
      <c r="B217" s="130"/>
      <c r="C217" s="131"/>
      <c r="D217" s="104">
        <f t="shared" si="41"/>
        <v>0</v>
      </c>
      <c r="E217" s="105"/>
      <c r="F217" s="110">
        <f t="shared" si="42"/>
        <v>0</v>
      </c>
      <c r="G217" s="105"/>
      <c r="H217" s="106"/>
      <c r="I217" s="105"/>
      <c r="J217" s="106"/>
      <c r="K217" s="106"/>
      <c r="L217" s="105"/>
      <c r="M217" s="105"/>
      <c r="N217" s="105"/>
      <c r="O217" s="105"/>
      <c r="P217" s="132"/>
    </row>
    <row r="218" spans="1:18" s="18" customFormat="1" ht="11.25">
      <c r="P218" s="1" t="s">
        <v>573</v>
      </c>
    </row>
    <row r="219" spans="1:18" ht="18.75" customHeight="1">
      <c r="A219" s="16"/>
      <c r="B219" s="239" t="s">
        <v>101</v>
      </c>
      <c r="C219" s="239"/>
      <c r="D219" s="239"/>
      <c r="E219" s="239"/>
      <c r="P219" s="7"/>
    </row>
    <row r="220" spans="1:18" ht="7.5" customHeight="1">
      <c r="A220" s="77"/>
      <c r="B220" s="29"/>
      <c r="C220" s="31"/>
    </row>
    <row r="221" spans="1:18" s="78" customFormat="1" ht="135">
      <c r="A221" s="55" t="s">
        <v>12</v>
      </c>
      <c r="B221" s="74" t="s">
        <v>5</v>
      </c>
      <c r="C221" s="74" t="s">
        <v>6</v>
      </c>
      <c r="D221" s="72" t="s">
        <v>108</v>
      </c>
      <c r="E221" s="74" t="s">
        <v>106</v>
      </c>
      <c r="F221" s="72" t="s">
        <v>7</v>
      </c>
      <c r="G221" s="74" t="s">
        <v>107</v>
      </c>
      <c r="H221" s="73" t="s">
        <v>8</v>
      </c>
      <c r="I221" s="72" t="s">
        <v>136</v>
      </c>
      <c r="J221" s="72" t="s">
        <v>9</v>
      </c>
      <c r="K221" s="75" t="s">
        <v>138</v>
      </c>
      <c r="L221" s="75" t="s">
        <v>139</v>
      </c>
      <c r="M221" s="75" t="s">
        <v>10</v>
      </c>
      <c r="N221" s="75" t="s">
        <v>140</v>
      </c>
      <c r="O221" s="75" t="s">
        <v>141</v>
      </c>
      <c r="P221" s="73" t="s">
        <v>11</v>
      </c>
    </row>
    <row r="222" spans="1:18" s="18" customFormat="1" ht="12" thickBot="1">
      <c r="A222" s="13">
        <v>1</v>
      </c>
      <c r="B222" s="19">
        <v>2</v>
      </c>
      <c r="C222" s="19">
        <v>3</v>
      </c>
      <c r="D222" s="55">
        <v>4</v>
      </c>
      <c r="E222" s="55">
        <v>5</v>
      </c>
      <c r="F222" s="55">
        <v>6</v>
      </c>
      <c r="G222" s="55">
        <v>7</v>
      </c>
      <c r="H222" s="19">
        <v>8</v>
      </c>
      <c r="I222" s="19">
        <v>9</v>
      </c>
      <c r="J222" s="55">
        <v>10</v>
      </c>
      <c r="K222" s="55">
        <v>11</v>
      </c>
      <c r="L222" s="55">
        <v>12</v>
      </c>
      <c r="M222" s="55">
        <v>13</v>
      </c>
      <c r="N222" s="55">
        <v>14</v>
      </c>
      <c r="O222" s="55">
        <v>15</v>
      </c>
      <c r="P222" s="139">
        <v>16</v>
      </c>
    </row>
    <row r="223" spans="1:18" s="18" customFormat="1" ht="22.5" customHeight="1">
      <c r="A223" s="68" t="s">
        <v>579</v>
      </c>
      <c r="B223" s="41" t="s">
        <v>574</v>
      </c>
      <c r="C223" s="42"/>
      <c r="D223" s="87">
        <f t="shared" ref="D223:D245" si="46">F223+P223-E223</f>
        <v>7704694.0999999996</v>
      </c>
      <c r="E223" s="87">
        <f>E242-E224-E237</f>
        <v>0</v>
      </c>
      <c r="F223" s="87">
        <f t="shared" ref="F223:F245" si="47">H223+I223+J223+K223+L223+M223+N223+O223-G223</f>
        <v>7704694.0999999996</v>
      </c>
      <c r="G223" s="87">
        <f t="shared" ref="G223:P223" si="48">G242-G224-G237</f>
        <v>0</v>
      </c>
      <c r="H223" s="87">
        <f t="shared" si="48"/>
        <v>0</v>
      </c>
      <c r="I223" s="87">
        <f t="shared" si="48"/>
        <v>0</v>
      </c>
      <c r="J223" s="87">
        <f t="shared" si="48"/>
        <v>0</v>
      </c>
      <c r="K223" s="87">
        <f t="shared" si="48"/>
        <v>0</v>
      </c>
      <c r="L223" s="87">
        <f t="shared" si="48"/>
        <v>0</v>
      </c>
      <c r="M223" s="116">
        <f t="shared" si="48"/>
        <v>6714801.6200000001</v>
      </c>
      <c r="N223" s="116">
        <f t="shared" si="48"/>
        <v>-1843521.98</v>
      </c>
      <c r="O223" s="116">
        <f t="shared" si="48"/>
        <v>2833414.46</v>
      </c>
      <c r="P223" s="88">
        <f t="shared" si="48"/>
        <v>0</v>
      </c>
    </row>
    <row r="224" spans="1:18" s="18" customFormat="1" ht="21.75">
      <c r="A224" s="134" t="s">
        <v>149</v>
      </c>
      <c r="B224" s="39" t="s">
        <v>575</v>
      </c>
      <c r="C224" s="135"/>
      <c r="D224" s="102">
        <f t="shared" si="46"/>
        <v>-842920.88</v>
      </c>
      <c r="E224" s="102">
        <f>E225+E228+E231+E234</f>
        <v>0</v>
      </c>
      <c r="F224" s="102">
        <f t="shared" si="47"/>
        <v>-842920.88</v>
      </c>
      <c r="G224" s="102">
        <f t="shared" ref="G224:P224" si="49">G225+G228+G231+G234</f>
        <v>0</v>
      </c>
      <c r="H224" s="102">
        <f t="shared" si="49"/>
        <v>0</v>
      </c>
      <c r="I224" s="102">
        <f t="shared" si="49"/>
        <v>0</v>
      </c>
      <c r="J224" s="102">
        <f t="shared" si="49"/>
        <v>0</v>
      </c>
      <c r="K224" s="102">
        <f t="shared" si="49"/>
        <v>0</v>
      </c>
      <c r="L224" s="102">
        <f t="shared" si="49"/>
        <v>0</v>
      </c>
      <c r="M224" s="102">
        <f t="shared" si="49"/>
        <v>-37664.050000000003</v>
      </c>
      <c r="N224" s="102">
        <f t="shared" si="49"/>
        <v>-805256.83</v>
      </c>
      <c r="O224" s="102">
        <f t="shared" si="49"/>
        <v>0</v>
      </c>
      <c r="P224" s="96">
        <f t="shared" si="49"/>
        <v>0</v>
      </c>
    </row>
    <row r="225" spans="1:18" s="18" customFormat="1" ht="22.5">
      <c r="A225" s="63" t="s">
        <v>152</v>
      </c>
      <c r="B225" s="39" t="s">
        <v>576</v>
      </c>
      <c r="C225" s="135"/>
      <c r="D225" s="102">
        <f t="shared" si="46"/>
        <v>-14643.72</v>
      </c>
      <c r="E225" s="102">
        <f>E226+E227</f>
        <v>0</v>
      </c>
      <c r="F225" s="89">
        <f t="shared" si="47"/>
        <v>-14643.72</v>
      </c>
      <c r="G225" s="102">
        <f t="shared" ref="G225:P225" si="50">G226+G227</f>
        <v>0</v>
      </c>
      <c r="H225" s="102">
        <f t="shared" si="50"/>
        <v>0</v>
      </c>
      <c r="I225" s="102">
        <f t="shared" si="50"/>
        <v>0</v>
      </c>
      <c r="J225" s="102">
        <f t="shared" si="50"/>
        <v>0</v>
      </c>
      <c r="K225" s="102">
        <f t="shared" si="50"/>
        <v>0</v>
      </c>
      <c r="L225" s="102">
        <f t="shared" si="50"/>
        <v>0</v>
      </c>
      <c r="M225" s="102">
        <f t="shared" si="50"/>
        <v>-14643.72</v>
      </c>
      <c r="N225" s="102">
        <f t="shared" si="50"/>
        <v>0</v>
      </c>
      <c r="O225" s="102">
        <f t="shared" si="50"/>
        <v>0</v>
      </c>
      <c r="P225" s="96">
        <f t="shared" si="50"/>
        <v>0</v>
      </c>
    </row>
    <row r="226" spans="1:18" s="18" customFormat="1" ht="33.75">
      <c r="A226" s="65" t="s">
        <v>153</v>
      </c>
      <c r="B226" s="22" t="s">
        <v>577</v>
      </c>
      <c r="C226" s="23"/>
      <c r="D226" s="100">
        <f t="shared" si="46"/>
        <v>-126241.94</v>
      </c>
      <c r="E226" s="101"/>
      <c r="F226" s="89">
        <f t="shared" si="47"/>
        <v>-126241.94</v>
      </c>
      <c r="G226" s="101"/>
      <c r="H226" s="91"/>
      <c r="I226" s="92"/>
      <c r="J226" s="91"/>
      <c r="K226" s="91"/>
      <c r="L226" s="92"/>
      <c r="M226" s="101">
        <v>-126241.94</v>
      </c>
      <c r="N226" s="101"/>
      <c r="O226" s="101">
        <v>0</v>
      </c>
      <c r="P226" s="112"/>
    </row>
    <row r="227" spans="1:18" s="18" customFormat="1" ht="11.25">
      <c r="A227" s="65" t="s">
        <v>150</v>
      </c>
      <c r="B227" s="22" t="s">
        <v>578</v>
      </c>
      <c r="C227" s="23"/>
      <c r="D227" s="100">
        <f t="shared" si="46"/>
        <v>111598.22</v>
      </c>
      <c r="E227" s="101"/>
      <c r="F227" s="89">
        <f t="shared" si="47"/>
        <v>111598.22</v>
      </c>
      <c r="G227" s="101"/>
      <c r="H227" s="91"/>
      <c r="I227" s="92"/>
      <c r="J227" s="91"/>
      <c r="K227" s="91"/>
      <c r="L227" s="92"/>
      <c r="M227" s="101">
        <v>111598.22</v>
      </c>
      <c r="N227" s="101"/>
      <c r="O227" s="101">
        <v>0</v>
      </c>
      <c r="P227" s="112"/>
    </row>
    <row r="228" spans="1:18" s="18" customFormat="1" ht="19.5" customHeight="1">
      <c r="A228" s="63" t="s">
        <v>155</v>
      </c>
      <c r="B228" s="39" t="s">
        <v>597</v>
      </c>
      <c r="C228" s="135"/>
      <c r="D228" s="102">
        <f t="shared" si="46"/>
        <v>0</v>
      </c>
      <c r="E228" s="102">
        <f>E229+E230</f>
        <v>0</v>
      </c>
      <c r="F228" s="89">
        <f t="shared" si="47"/>
        <v>0</v>
      </c>
      <c r="G228" s="102">
        <f t="shared" ref="G228:R228" si="51">G229+G230</f>
        <v>0</v>
      </c>
      <c r="H228" s="102">
        <f t="shared" si="51"/>
        <v>0</v>
      </c>
      <c r="I228" s="102">
        <f t="shared" si="51"/>
        <v>0</v>
      </c>
      <c r="J228" s="102">
        <f t="shared" si="51"/>
        <v>0</v>
      </c>
      <c r="K228" s="102">
        <f t="shared" si="51"/>
        <v>0</v>
      </c>
      <c r="L228" s="102">
        <f t="shared" si="51"/>
        <v>0</v>
      </c>
      <c r="M228" s="102">
        <f t="shared" si="51"/>
        <v>0</v>
      </c>
      <c r="N228" s="102">
        <f t="shared" si="51"/>
        <v>0</v>
      </c>
      <c r="O228" s="102">
        <f t="shared" si="51"/>
        <v>0</v>
      </c>
      <c r="P228" s="96">
        <f t="shared" si="51"/>
        <v>0</v>
      </c>
      <c r="Q228" s="95">
        <f t="shared" si="51"/>
        <v>0</v>
      </c>
      <c r="R228" s="102">
        <f t="shared" si="51"/>
        <v>0</v>
      </c>
    </row>
    <row r="229" spans="1:18" s="18" customFormat="1" ht="33.75">
      <c r="A229" s="65" t="s">
        <v>154</v>
      </c>
      <c r="B229" s="22" t="s">
        <v>580</v>
      </c>
      <c r="C229" s="23"/>
      <c r="D229" s="100">
        <f t="shared" si="46"/>
        <v>0</v>
      </c>
      <c r="E229" s="101"/>
      <c r="F229" s="89">
        <f t="shared" si="47"/>
        <v>0</v>
      </c>
      <c r="G229" s="101"/>
      <c r="H229" s="91"/>
      <c r="I229" s="92"/>
      <c r="J229" s="91"/>
      <c r="K229" s="91"/>
      <c r="L229" s="92"/>
      <c r="M229" s="101"/>
      <c r="N229" s="101"/>
      <c r="O229" s="101">
        <v>0</v>
      </c>
      <c r="P229" s="112"/>
    </row>
    <row r="230" spans="1:18" s="18" customFormat="1" ht="11.25">
      <c r="A230" s="121" t="s">
        <v>151</v>
      </c>
      <c r="B230" s="22" t="s">
        <v>581</v>
      </c>
      <c r="C230" s="23"/>
      <c r="D230" s="102">
        <f t="shared" si="46"/>
        <v>0</v>
      </c>
      <c r="E230" s="101"/>
      <c r="F230" s="95">
        <f t="shared" si="47"/>
        <v>0</v>
      </c>
      <c r="G230" s="101"/>
      <c r="H230" s="109"/>
      <c r="I230" s="101"/>
      <c r="J230" s="109"/>
      <c r="K230" s="109"/>
      <c r="L230" s="101"/>
      <c r="M230" s="101"/>
      <c r="N230" s="101"/>
      <c r="O230" s="101">
        <v>0</v>
      </c>
      <c r="P230" s="129"/>
    </row>
    <row r="231" spans="1:18" s="18" customFormat="1" ht="19.5" customHeight="1">
      <c r="A231" s="63" t="s">
        <v>157</v>
      </c>
      <c r="B231" s="37" t="s">
        <v>582</v>
      </c>
      <c r="C231" s="180"/>
      <c r="D231" s="100">
        <f t="shared" si="46"/>
        <v>-828277.16</v>
      </c>
      <c r="E231" s="100">
        <f>E232+E233</f>
        <v>0</v>
      </c>
      <c r="F231" s="100">
        <f t="shared" si="47"/>
        <v>-828277.16</v>
      </c>
      <c r="G231" s="100">
        <f t="shared" ref="G231:P231" si="52">G232+G233</f>
        <v>0</v>
      </c>
      <c r="H231" s="100">
        <f t="shared" si="52"/>
        <v>0</v>
      </c>
      <c r="I231" s="100">
        <f t="shared" si="52"/>
        <v>0</v>
      </c>
      <c r="J231" s="100">
        <f t="shared" si="52"/>
        <v>0</v>
      </c>
      <c r="K231" s="100">
        <f t="shared" si="52"/>
        <v>0</v>
      </c>
      <c r="L231" s="100">
        <f t="shared" si="52"/>
        <v>0</v>
      </c>
      <c r="M231" s="100">
        <f t="shared" si="52"/>
        <v>-23020.33</v>
      </c>
      <c r="N231" s="100">
        <f t="shared" si="52"/>
        <v>-805256.83</v>
      </c>
      <c r="O231" s="100">
        <f t="shared" si="52"/>
        <v>0</v>
      </c>
      <c r="P231" s="90">
        <f t="shared" si="52"/>
        <v>0</v>
      </c>
    </row>
    <row r="232" spans="1:18" s="18" customFormat="1" ht="33.75">
      <c r="A232" s="65" t="s">
        <v>159</v>
      </c>
      <c r="B232" s="22" t="s">
        <v>583</v>
      </c>
      <c r="C232" s="23" t="s">
        <v>162</v>
      </c>
      <c r="D232" s="100">
        <f t="shared" si="46"/>
        <v>-3900581.8</v>
      </c>
      <c r="E232" s="101"/>
      <c r="F232" s="89">
        <f t="shared" si="47"/>
        <v>-3900581.8</v>
      </c>
      <c r="G232" s="101"/>
      <c r="H232" s="91"/>
      <c r="I232" s="92"/>
      <c r="J232" s="91"/>
      <c r="K232" s="91"/>
      <c r="L232" s="92"/>
      <c r="M232" s="101">
        <v>-1674128.04</v>
      </c>
      <c r="N232" s="101">
        <v>-2165699.16</v>
      </c>
      <c r="O232" s="101">
        <v>-60754.6</v>
      </c>
      <c r="P232" s="112"/>
    </row>
    <row r="233" spans="1:18" s="18" customFormat="1" ht="22.5">
      <c r="A233" s="65" t="s">
        <v>158</v>
      </c>
      <c r="B233" s="26" t="s">
        <v>584</v>
      </c>
      <c r="C233" s="27" t="s">
        <v>163</v>
      </c>
      <c r="D233" s="136">
        <f t="shared" si="46"/>
        <v>3072304.64</v>
      </c>
      <c r="E233" s="126"/>
      <c r="F233" s="137">
        <f t="shared" si="47"/>
        <v>3072304.64</v>
      </c>
      <c r="G233" s="126"/>
      <c r="H233" s="94"/>
      <c r="I233" s="103"/>
      <c r="J233" s="94"/>
      <c r="K233" s="94"/>
      <c r="L233" s="103"/>
      <c r="M233" s="126">
        <v>1651107.71</v>
      </c>
      <c r="N233" s="126">
        <v>1360442.33</v>
      </c>
      <c r="O233" s="126">
        <v>60754.6</v>
      </c>
      <c r="P233" s="138"/>
    </row>
    <row r="234" spans="1:18" s="18" customFormat="1" ht="22.5">
      <c r="A234" s="63" t="s">
        <v>164</v>
      </c>
      <c r="B234" s="39" t="s">
        <v>585</v>
      </c>
      <c r="C234" s="135"/>
      <c r="D234" s="102">
        <f t="shared" si="46"/>
        <v>0</v>
      </c>
      <c r="E234" s="102">
        <f>E235+E236</f>
        <v>0</v>
      </c>
      <c r="F234" s="102">
        <f t="shared" si="47"/>
        <v>0</v>
      </c>
      <c r="G234" s="102">
        <f t="shared" ref="G234:P234" si="53">G235+G236</f>
        <v>0</v>
      </c>
      <c r="H234" s="102">
        <f t="shared" si="53"/>
        <v>0</v>
      </c>
      <c r="I234" s="102">
        <f t="shared" si="53"/>
        <v>0</v>
      </c>
      <c r="J234" s="102">
        <f t="shared" si="53"/>
        <v>0</v>
      </c>
      <c r="K234" s="102">
        <f t="shared" si="53"/>
        <v>0</v>
      </c>
      <c r="L234" s="102">
        <f t="shared" si="53"/>
        <v>0</v>
      </c>
      <c r="M234" s="102">
        <f t="shared" si="53"/>
        <v>0</v>
      </c>
      <c r="N234" s="102">
        <f t="shared" si="53"/>
        <v>0</v>
      </c>
      <c r="O234" s="102">
        <f t="shared" si="53"/>
        <v>0</v>
      </c>
      <c r="P234" s="96">
        <f t="shared" si="53"/>
        <v>0</v>
      </c>
    </row>
    <row r="235" spans="1:18" s="18" customFormat="1" ht="22.5">
      <c r="A235" s="65" t="s">
        <v>166</v>
      </c>
      <c r="B235" s="22" t="s">
        <v>586</v>
      </c>
      <c r="C235" s="23" t="s">
        <v>162</v>
      </c>
      <c r="D235" s="100">
        <f t="shared" si="46"/>
        <v>0</v>
      </c>
      <c r="E235" s="101"/>
      <c r="F235" s="89">
        <f t="shared" si="47"/>
        <v>0</v>
      </c>
      <c r="G235" s="101"/>
      <c r="H235" s="91"/>
      <c r="I235" s="92"/>
      <c r="J235" s="91"/>
      <c r="K235" s="91"/>
      <c r="L235" s="92"/>
      <c r="M235" s="101"/>
      <c r="N235" s="101"/>
      <c r="O235" s="101">
        <v>0</v>
      </c>
      <c r="P235" s="112"/>
    </row>
    <row r="236" spans="1:18" s="18" customFormat="1" ht="11.25">
      <c r="A236" s="65" t="s">
        <v>165</v>
      </c>
      <c r="B236" s="26" t="s">
        <v>587</v>
      </c>
      <c r="C236" s="30" t="s">
        <v>163</v>
      </c>
      <c r="D236" s="102">
        <f t="shared" si="46"/>
        <v>0</v>
      </c>
      <c r="E236" s="101"/>
      <c r="F236" s="95">
        <f t="shared" si="47"/>
        <v>0</v>
      </c>
      <c r="G236" s="101"/>
      <c r="H236" s="109"/>
      <c r="I236" s="101"/>
      <c r="J236" s="109"/>
      <c r="K236" s="109"/>
      <c r="L236" s="101"/>
      <c r="M236" s="101"/>
      <c r="N236" s="101"/>
      <c r="O236" s="101">
        <v>0</v>
      </c>
      <c r="P236" s="129"/>
    </row>
    <row r="237" spans="1:18" s="18" customFormat="1" ht="21.75">
      <c r="A237" s="134" t="s">
        <v>167</v>
      </c>
      <c r="B237" s="39" t="s">
        <v>588</v>
      </c>
      <c r="C237" s="135"/>
      <c r="D237" s="102">
        <f t="shared" si="46"/>
        <v>0</v>
      </c>
      <c r="E237" s="102">
        <f>E238+E239+E240+E241</f>
        <v>0</v>
      </c>
      <c r="F237" s="102">
        <f t="shared" si="47"/>
        <v>0</v>
      </c>
      <c r="G237" s="102">
        <f t="shared" ref="G237:P237" si="54">G238+G239+G240+G241</f>
        <v>0</v>
      </c>
      <c r="H237" s="102">
        <f t="shared" si="54"/>
        <v>0</v>
      </c>
      <c r="I237" s="102">
        <f t="shared" si="54"/>
        <v>0</v>
      </c>
      <c r="J237" s="102">
        <f t="shared" si="54"/>
        <v>0</v>
      </c>
      <c r="K237" s="102">
        <f t="shared" si="54"/>
        <v>0</v>
      </c>
      <c r="L237" s="102">
        <f t="shared" si="54"/>
        <v>0</v>
      </c>
      <c r="M237" s="102">
        <f t="shared" si="54"/>
        <v>0</v>
      </c>
      <c r="N237" s="102">
        <f t="shared" si="54"/>
        <v>0</v>
      </c>
      <c r="O237" s="102">
        <f t="shared" si="54"/>
        <v>0</v>
      </c>
      <c r="P237" s="96">
        <f t="shared" si="54"/>
        <v>0</v>
      </c>
    </row>
    <row r="238" spans="1:18" s="18" customFormat="1" ht="33.75">
      <c r="A238" s="65" t="s">
        <v>171</v>
      </c>
      <c r="B238" s="22" t="s">
        <v>589</v>
      </c>
      <c r="C238" s="23" t="s">
        <v>162</v>
      </c>
      <c r="D238" s="100">
        <f t="shared" si="46"/>
        <v>0</v>
      </c>
      <c r="E238" s="101"/>
      <c r="F238" s="89">
        <f t="shared" si="47"/>
        <v>0</v>
      </c>
      <c r="G238" s="101"/>
      <c r="H238" s="91"/>
      <c r="I238" s="92"/>
      <c r="J238" s="91"/>
      <c r="K238" s="91"/>
      <c r="L238" s="92"/>
      <c r="M238" s="101"/>
      <c r="N238" s="101"/>
      <c r="O238" s="101">
        <v>0</v>
      </c>
      <c r="P238" s="112"/>
    </row>
    <row r="239" spans="1:18" s="18" customFormat="1" ht="11.25">
      <c r="A239" s="65" t="s">
        <v>168</v>
      </c>
      <c r="B239" s="22" t="s">
        <v>590</v>
      </c>
      <c r="C239" s="23" t="s">
        <v>163</v>
      </c>
      <c r="D239" s="100">
        <f t="shared" si="46"/>
        <v>0</v>
      </c>
      <c r="E239" s="101"/>
      <c r="F239" s="89">
        <f t="shared" si="47"/>
        <v>0</v>
      </c>
      <c r="G239" s="101"/>
      <c r="H239" s="91"/>
      <c r="I239" s="92"/>
      <c r="J239" s="91"/>
      <c r="K239" s="91"/>
      <c r="L239" s="92"/>
      <c r="M239" s="101"/>
      <c r="N239" s="101"/>
      <c r="O239" s="101">
        <v>0</v>
      </c>
      <c r="P239" s="112"/>
    </row>
    <row r="240" spans="1:18" s="18" customFormat="1" ht="22.5">
      <c r="A240" s="65" t="s">
        <v>169</v>
      </c>
      <c r="B240" s="22" t="s">
        <v>591</v>
      </c>
      <c r="C240" s="23" t="s">
        <v>162</v>
      </c>
      <c r="D240" s="100">
        <f t="shared" si="46"/>
        <v>0</v>
      </c>
      <c r="E240" s="101"/>
      <c r="F240" s="89">
        <f t="shared" si="47"/>
        <v>0</v>
      </c>
      <c r="G240" s="101"/>
      <c r="H240" s="91"/>
      <c r="I240" s="92"/>
      <c r="J240" s="91"/>
      <c r="K240" s="91"/>
      <c r="L240" s="92"/>
      <c r="M240" s="101"/>
      <c r="N240" s="101"/>
      <c r="O240" s="101">
        <v>0</v>
      </c>
      <c r="P240" s="112"/>
    </row>
    <row r="241" spans="1:16" s="18" customFormat="1" ht="22.5">
      <c r="A241" s="65" t="s">
        <v>170</v>
      </c>
      <c r="B241" s="22" t="s">
        <v>592</v>
      </c>
      <c r="C241" s="23" t="s">
        <v>163</v>
      </c>
      <c r="D241" s="100">
        <f t="shared" si="46"/>
        <v>0</v>
      </c>
      <c r="E241" s="101"/>
      <c r="F241" s="89">
        <f t="shared" si="47"/>
        <v>0</v>
      </c>
      <c r="G241" s="101"/>
      <c r="H241" s="91"/>
      <c r="I241" s="92"/>
      <c r="J241" s="91"/>
      <c r="K241" s="91"/>
      <c r="L241" s="92"/>
      <c r="M241" s="101"/>
      <c r="N241" s="101"/>
      <c r="O241" s="101">
        <v>0</v>
      </c>
      <c r="P241" s="112"/>
    </row>
    <row r="242" spans="1:16" s="18" customFormat="1" ht="19.5" customHeight="1">
      <c r="A242" s="134" t="s">
        <v>172</v>
      </c>
      <c r="B242" s="39" t="s">
        <v>593</v>
      </c>
      <c r="C242" s="135"/>
      <c r="D242" s="102">
        <f t="shared" si="46"/>
        <v>6861773.2199999997</v>
      </c>
      <c r="E242" s="102">
        <f>E243+E244+E245</f>
        <v>0</v>
      </c>
      <c r="F242" s="102">
        <f t="shared" si="47"/>
        <v>6861773.2199999997</v>
      </c>
      <c r="G242" s="102">
        <f t="shared" ref="G242:P242" si="55">G243+G244+G245</f>
        <v>0</v>
      </c>
      <c r="H242" s="102">
        <f t="shared" si="55"/>
        <v>0</v>
      </c>
      <c r="I242" s="102">
        <f t="shared" si="55"/>
        <v>0</v>
      </c>
      <c r="J242" s="102">
        <f t="shared" si="55"/>
        <v>0</v>
      </c>
      <c r="K242" s="102">
        <f t="shared" si="55"/>
        <v>0</v>
      </c>
      <c r="L242" s="102">
        <f t="shared" si="55"/>
        <v>0</v>
      </c>
      <c r="M242" s="102">
        <f t="shared" si="55"/>
        <v>6677137.5700000003</v>
      </c>
      <c r="N242" s="102">
        <f t="shared" si="55"/>
        <v>-2648778.81</v>
      </c>
      <c r="O242" s="102">
        <f t="shared" si="55"/>
        <v>2833414.46</v>
      </c>
      <c r="P242" s="96">
        <f t="shared" si="55"/>
        <v>0</v>
      </c>
    </row>
    <row r="243" spans="1:16" s="18" customFormat="1" ht="22.5">
      <c r="A243" s="65" t="s">
        <v>175</v>
      </c>
      <c r="B243" s="22" t="s">
        <v>594</v>
      </c>
      <c r="C243" s="23" t="s">
        <v>162</v>
      </c>
      <c r="D243" s="100">
        <f t="shared" si="46"/>
        <v>-902667023.77999997</v>
      </c>
      <c r="E243" s="101"/>
      <c r="F243" s="89">
        <f t="shared" si="47"/>
        <v>-902667023.77999997</v>
      </c>
      <c r="G243" s="101">
        <v>-22720322</v>
      </c>
      <c r="H243" s="91"/>
      <c r="I243" s="92"/>
      <c r="J243" s="91"/>
      <c r="K243" s="91"/>
      <c r="L243" s="92"/>
      <c r="M243" s="101">
        <v>-767040967.33000004</v>
      </c>
      <c r="N243" s="101">
        <v>-93270670.200000003</v>
      </c>
      <c r="O243" s="101">
        <v>-65075708.25</v>
      </c>
      <c r="P243" s="112"/>
    </row>
    <row r="244" spans="1:16" s="18" customFormat="1" ht="11.25">
      <c r="A244" s="65" t="s">
        <v>173</v>
      </c>
      <c r="B244" s="22" t="s">
        <v>595</v>
      </c>
      <c r="C244" s="23" t="s">
        <v>163</v>
      </c>
      <c r="D244" s="100">
        <f t="shared" si="46"/>
        <v>909528797</v>
      </c>
      <c r="E244" s="101"/>
      <c r="F244" s="89">
        <f t="shared" si="47"/>
        <v>909528797</v>
      </c>
      <c r="G244" s="101">
        <v>22720322</v>
      </c>
      <c r="H244" s="91"/>
      <c r="I244" s="92"/>
      <c r="J244" s="91"/>
      <c r="K244" s="91"/>
      <c r="L244" s="92"/>
      <c r="M244" s="101">
        <v>773718104.89999998</v>
      </c>
      <c r="N244" s="101">
        <v>90621891.390000001</v>
      </c>
      <c r="O244" s="101">
        <v>67909122.709999993</v>
      </c>
      <c r="P244" s="112"/>
    </row>
    <row r="245" spans="1:16" s="18" customFormat="1" ht="19.5" customHeight="1" thickBot="1">
      <c r="A245" s="121" t="s">
        <v>174</v>
      </c>
      <c r="B245" s="66" t="s">
        <v>596</v>
      </c>
      <c r="C245" s="67" t="s">
        <v>24</v>
      </c>
      <c r="D245" s="104">
        <f t="shared" si="46"/>
        <v>0</v>
      </c>
      <c r="E245" s="105"/>
      <c r="F245" s="110">
        <f t="shared" si="47"/>
        <v>0</v>
      </c>
      <c r="G245" s="105"/>
      <c r="H245" s="106"/>
      <c r="I245" s="105"/>
      <c r="J245" s="106"/>
      <c r="K245" s="106"/>
      <c r="L245" s="105"/>
      <c r="M245" s="105"/>
      <c r="N245" s="105"/>
      <c r="O245" s="105"/>
      <c r="P245" s="132"/>
    </row>
    <row r="246" spans="1:16" s="1" customFormat="1" ht="23.25" customHeight="1">
      <c r="A246" s="17"/>
      <c r="B246" s="32" t="s">
        <v>102</v>
      </c>
      <c r="C246" s="2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</sheetData>
  <mergeCells count="8">
    <mergeCell ref="B9:E9"/>
    <mergeCell ref="L103:P103"/>
    <mergeCell ref="B219:E219"/>
    <mergeCell ref="B103:E103"/>
    <mergeCell ref="A1:J1"/>
    <mergeCell ref="D3:E3"/>
    <mergeCell ref="B5:J5"/>
    <mergeCell ref="B6:J6"/>
  </mergeCells>
  <phoneticPr fontId="0" type="noConversion"/>
  <pageMargins left="0.35433070866141736" right="0.15748031496062992" top="0.98425196850393704" bottom="0.98425196850393704" header="0.51181102362204722" footer="0.51181102362204722"/>
  <pageSetup paperSize="9" scale="52" fitToHeight="100" orientation="landscape" blackAndWhite="1" r:id="rId1"/>
  <headerFooter alignWithMargins="0"/>
  <rowBreaks count="8" manualBreakCount="8">
    <brk id="35" max="16383" man="1"/>
    <brk id="56" max="16383" man="1"/>
    <brk id="84" max="16383" man="1"/>
    <brk id="110" max="16383" man="1"/>
    <brk id="136" max="16383" man="1"/>
    <brk id="160" max="16383" man="1"/>
    <brk id="193" max="16383" man="1"/>
    <brk id="217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216"/>
  <sheetViews>
    <sheetView topLeftCell="A11" workbookViewId="0">
      <pane xSplit="3" ySplit="2" topLeftCell="D13" activePane="bottomRight" state="frozen"/>
      <selection activeCell="A11" sqref="A11"/>
      <selection pane="topRight" activeCell="D11" sqref="D11"/>
      <selection pane="bottomLeft" activeCell="A13" sqref="A13"/>
      <selection pane="bottomRight" sqref="A1:J1"/>
    </sheetView>
  </sheetViews>
  <sheetFormatPr defaultRowHeight="15"/>
  <cols>
    <col min="1" max="1" width="45.140625" style="11" customWidth="1"/>
    <col min="2" max="2" width="5.7109375" style="11" customWidth="1"/>
    <col min="3" max="3" width="5.28515625" style="11" customWidth="1"/>
    <col min="4" max="8" width="16.7109375" style="3" customWidth="1"/>
    <col min="9" max="16" width="16.7109375" style="4" customWidth="1"/>
    <col min="17" max="17" width="15.85546875" style="2" hidden="1" customWidth="1"/>
    <col min="18" max="18" width="0" style="2" hidden="1" customWidth="1"/>
    <col min="19" max="16384" width="9.140625" style="2"/>
  </cols>
  <sheetData>
    <row r="1" spans="1:18" s="43" customFormat="1" ht="13.5" hidden="1" thickBot="1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76"/>
      <c r="L1" s="76"/>
      <c r="M1" s="76"/>
      <c r="N1" s="76"/>
      <c r="O1" s="76"/>
      <c r="P1" s="80" t="s">
        <v>1</v>
      </c>
      <c r="Q1" s="115" t="s">
        <v>614</v>
      </c>
      <c r="R1" s="115"/>
    </row>
    <row r="2" spans="1:18" s="47" customFormat="1" ht="12.75" hidden="1">
      <c r="A2" s="199"/>
      <c r="B2" s="45"/>
      <c r="C2" s="45"/>
      <c r="D2" s="45"/>
      <c r="E2" s="45"/>
      <c r="F2" s="45"/>
      <c r="G2" s="45"/>
      <c r="H2" s="45"/>
      <c r="I2" s="46"/>
      <c r="M2" s="113"/>
      <c r="N2" s="113"/>
      <c r="O2" s="113" t="s">
        <v>135</v>
      </c>
      <c r="P2" s="81" t="s">
        <v>2</v>
      </c>
      <c r="Q2" s="46" t="s">
        <v>611</v>
      </c>
      <c r="R2" s="46"/>
    </row>
    <row r="3" spans="1:18" s="47" customFormat="1" ht="12.75" hidden="1">
      <c r="A3" s="8"/>
      <c r="B3" s="8"/>
      <c r="C3" s="48" t="s">
        <v>103</v>
      </c>
      <c r="D3" s="242" t="s">
        <v>606</v>
      </c>
      <c r="E3" s="242"/>
      <c r="F3" s="79"/>
      <c r="G3" s="8"/>
      <c r="H3" s="8"/>
      <c r="I3" s="8"/>
      <c r="J3" s="8"/>
      <c r="K3" s="8"/>
      <c r="M3" s="113"/>
      <c r="N3" s="113"/>
      <c r="O3" s="113" t="s">
        <v>134</v>
      </c>
      <c r="P3" s="82">
        <v>43831</v>
      </c>
      <c r="Q3" s="46" t="s">
        <v>615</v>
      </c>
      <c r="R3" s="46"/>
    </row>
    <row r="4" spans="1:18" s="47" customFormat="1" ht="12.75" hidden="1">
      <c r="A4" s="45"/>
      <c r="B4" s="49"/>
      <c r="C4" s="49"/>
      <c r="D4" s="49"/>
      <c r="E4" s="49"/>
      <c r="F4" s="49"/>
      <c r="G4" s="49"/>
      <c r="H4" s="49"/>
      <c r="I4" s="50"/>
      <c r="J4" s="51"/>
      <c r="K4" s="51"/>
      <c r="M4" s="113"/>
      <c r="N4" s="113"/>
      <c r="O4" s="113"/>
      <c r="P4" s="83"/>
      <c r="Q4" s="46" t="s">
        <v>612</v>
      </c>
      <c r="R4" s="46"/>
    </row>
    <row r="5" spans="1:18" s="18" customFormat="1" ht="11.25" hidden="1">
      <c r="A5" s="10" t="s">
        <v>104</v>
      </c>
      <c r="B5" s="243" t="s">
        <v>608</v>
      </c>
      <c r="C5" s="243"/>
      <c r="D5" s="243"/>
      <c r="E5" s="243"/>
      <c r="F5" s="243"/>
      <c r="G5" s="243"/>
      <c r="H5" s="243"/>
      <c r="I5" s="243"/>
      <c r="J5" s="243"/>
      <c r="K5" s="10"/>
      <c r="M5" s="114"/>
      <c r="N5" s="114"/>
      <c r="O5" s="114" t="s">
        <v>133</v>
      </c>
      <c r="P5" s="84" t="s">
        <v>607</v>
      </c>
      <c r="Q5" s="53" t="s">
        <v>610</v>
      </c>
      <c r="R5" s="53"/>
    </row>
    <row r="6" spans="1:18" s="18" customFormat="1" ht="11.25" hidden="1">
      <c r="A6" s="10" t="s">
        <v>105</v>
      </c>
      <c r="B6" s="244" t="s">
        <v>605</v>
      </c>
      <c r="C6" s="244"/>
      <c r="D6" s="244"/>
      <c r="E6" s="244"/>
      <c r="F6" s="244"/>
      <c r="G6" s="244"/>
      <c r="H6" s="244"/>
      <c r="I6" s="244"/>
      <c r="J6" s="244"/>
      <c r="K6" s="10"/>
      <c r="M6" s="114"/>
      <c r="N6" s="114"/>
      <c r="O6" s="114" t="s">
        <v>132</v>
      </c>
      <c r="P6" s="84" t="s">
        <v>616</v>
      </c>
      <c r="Q6" s="53"/>
      <c r="R6" s="53"/>
    </row>
    <row r="7" spans="1:18" s="18" customFormat="1" ht="11.25" hidden="1">
      <c r="A7" s="9" t="s">
        <v>137</v>
      </c>
      <c r="B7" s="12"/>
      <c r="C7" s="12"/>
      <c r="D7" s="12"/>
      <c r="E7" s="12"/>
      <c r="F7" s="12"/>
      <c r="G7" s="12"/>
      <c r="H7" s="12"/>
      <c r="I7" s="53"/>
      <c r="J7" s="12"/>
      <c r="K7" s="12"/>
      <c r="M7" s="114"/>
      <c r="N7" s="114"/>
      <c r="O7" s="114"/>
      <c r="P7" s="85"/>
      <c r="Q7" s="53"/>
      <c r="R7" s="53"/>
    </row>
    <row r="8" spans="1:18" s="18" customFormat="1" ht="12" hidden="1" thickBot="1">
      <c r="A8" s="9" t="s">
        <v>3</v>
      </c>
      <c r="B8" s="12"/>
      <c r="C8" s="12"/>
      <c r="D8" s="12"/>
      <c r="E8" s="12"/>
      <c r="F8" s="12"/>
      <c r="G8" s="12"/>
      <c r="H8" s="12"/>
      <c r="I8" s="53"/>
      <c r="J8" s="52"/>
      <c r="K8" s="52"/>
      <c r="M8" s="114"/>
      <c r="N8" s="114"/>
      <c r="O8" s="114" t="s">
        <v>131</v>
      </c>
      <c r="P8" s="86">
        <v>383</v>
      </c>
      <c r="Q8" s="53" t="s">
        <v>613</v>
      </c>
      <c r="R8" s="53"/>
    </row>
    <row r="9" spans="1:18" s="47" customFormat="1" ht="12.75" hidden="1">
      <c r="A9" s="45"/>
      <c r="B9" s="237" t="s">
        <v>4</v>
      </c>
      <c r="C9" s="237"/>
      <c r="D9" s="237"/>
      <c r="E9" s="237"/>
      <c r="F9" s="54"/>
      <c r="G9" s="54"/>
      <c r="H9" s="54"/>
      <c r="I9" s="46"/>
      <c r="J9" s="48"/>
      <c r="K9" s="48"/>
      <c r="L9" s="48"/>
      <c r="M9" s="48"/>
      <c r="N9" s="48"/>
      <c r="O9" s="48"/>
      <c r="P9" s="49"/>
      <c r="Q9" s="46"/>
      <c r="R9" s="46"/>
    </row>
    <row r="10" spans="1:18" ht="6" hidden="1" customHeight="1">
      <c r="A10" s="12"/>
      <c r="B10" s="12"/>
      <c r="C10" s="1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4" t="s">
        <v>609</v>
      </c>
    </row>
    <row r="11" spans="1:18" s="18" customFormat="1" ht="56.25">
      <c r="A11" s="55" t="s">
        <v>12</v>
      </c>
      <c r="B11" s="74" t="s">
        <v>5</v>
      </c>
      <c r="C11" s="74" t="s">
        <v>598</v>
      </c>
      <c r="D11" s="72" t="s">
        <v>631</v>
      </c>
      <c r="E11" s="74" t="s">
        <v>630</v>
      </c>
      <c r="F11" s="72" t="s">
        <v>629</v>
      </c>
      <c r="G11" s="74" t="s">
        <v>628</v>
      </c>
      <c r="H11" s="73" t="s">
        <v>627</v>
      </c>
      <c r="I11" s="72" t="s">
        <v>626</v>
      </c>
      <c r="J11" s="72" t="s">
        <v>625</v>
      </c>
      <c r="K11" s="75" t="s">
        <v>624</v>
      </c>
      <c r="L11" s="75" t="s">
        <v>623</v>
      </c>
      <c r="M11" s="75" t="s">
        <v>622</v>
      </c>
      <c r="N11" s="75" t="s">
        <v>621</v>
      </c>
      <c r="O11" s="75" t="s">
        <v>620</v>
      </c>
      <c r="P11" s="73" t="s">
        <v>619</v>
      </c>
      <c r="Q11" s="53"/>
    </row>
    <row r="12" spans="1:18" s="18" customFormat="1" ht="11.25">
      <c r="A12" s="13">
        <v>1</v>
      </c>
      <c r="B12" s="19">
        <v>2</v>
      </c>
      <c r="C12" s="19">
        <v>3</v>
      </c>
      <c r="D12" s="55">
        <v>4</v>
      </c>
      <c r="E12" s="55">
        <v>5</v>
      </c>
      <c r="F12" s="55">
        <v>6</v>
      </c>
      <c r="G12" s="55">
        <v>7</v>
      </c>
      <c r="H12" s="19">
        <v>8</v>
      </c>
      <c r="I12" s="19">
        <v>9</v>
      </c>
      <c r="J12" s="55">
        <v>10</v>
      </c>
      <c r="K12" s="55">
        <v>11</v>
      </c>
      <c r="L12" s="55">
        <v>12</v>
      </c>
      <c r="M12" s="55">
        <v>13</v>
      </c>
      <c r="N12" s="55">
        <v>14</v>
      </c>
      <c r="O12" s="55">
        <v>15</v>
      </c>
      <c r="P12" s="157">
        <v>16</v>
      </c>
      <c r="Q12" s="53"/>
    </row>
    <row r="13" spans="1:18" s="18" customFormat="1" ht="11.25">
      <c r="A13" s="56" t="s">
        <v>13</v>
      </c>
      <c r="B13" s="235" t="s">
        <v>223</v>
      </c>
      <c r="C13" s="234"/>
      <c r="D13" s="207">
        <f t="shared" ref="D13:D76" si="0">F13+P13-E13</f>
        <v>672967411.52999997</v>
      </c>
      <c r="E13" s="207">
        <f>E14+E63+E90</f>
        <v>0</v>
      </c>
      <c r="F13" s="207">
        <f t="shared" ref="F13:F76" si="1">H13+I13+J13+K13+L13+M13+N13+O13-G13</f>
        <v>672967411.52999997</v>
      </c>
      <c r="G13" s="207">
        <f t="shared" ref="G13:P13" si="2">G14+G63+G90</f>
        <v>22720322</v>
      </c>
      <c r="H13" s="207">
        <f t="shared" si="2"/>
        <v>0</v>
      </c>
      <c r="I13" s="207">
        <f t="shared" si="2"/>
        <v>0</v>
      </c>
      <c r="J13" s="207">
        <f t="shared" si="2"/>
        <v>0</v>
      </c>
      <c r="K13" s="207">
        <f t="shared" si="2"/>
        <v>0</v>
      </c>
      <c r="L13" s="207">
        <f t="shared" si="2"/>
        <v>0</v>
      </c>
      <c r="M13" s="207">
        <f t="shared" si="2"/>
        <v>546243643.23000002</v>
      </c>
      <c r="N13" s="207">
        <f t="shared" si="2"/>
        <v>90619398.489999995</v>
      </c>
      <c r="O13" s="207">
        <f t="shared" si="2"/>
        <v>58824691.810000002</v>
      </c>
      <c r="P13" s="207">
        <f t="shared" si="2"/>
        <v>0</v>
      </c>
    </row>
    <row r="14" spans="1:18" s="18" customFormat="1" ht="11.25">
      <c r="A14" s="233" t="s">
        <v>14</v>
      </c>
      <c r="B14" s="232" t="s">
        <v>224</v>
      </c>
      <c r="C14" s="34" t="s">
        <v>15</v>
      </c>
      <c r="D14" s="89">
        <f t="shared" si="0"/>
        <v>640150030</v>
      </c>
      <c r="E14" s="89">
        <f>E15+E20+E30+E36+E42+E51+E59</f>
        <v>0</v>
      </c>
      <c r="F14" s="89">
        <f t="shared" si="1"/>
        <v>640150030</v>
      </c>
      <c r="G14" s="89">
        <f t="shared" ref="G14:P14" si="3">G15+G20+G30+G36+G42+G51+G59</f>
        <v>22720322</v>
      </c>
      <c r="H14" s="89">
        <f t="shared" si="3"/>
        <v>0</v>
      </c>
      <c r="I14" s="89">
        <f t="shared" si="3"/>
        <v>0</v>
      </c>
      <c r="J14" s="89">
        <f t="shared" si="3"/>
        <v>0</v>
      </c>
      <c r="K14" s="89">
        <f t="shared" si="3"/>
        <v>0</v>
      </c>
      <c r="L14" s="89">
        <f t="shared" si="3"/>
        <v>0</v>
      </c>
      <c r="M14" s="89">
        <f t="shared" si="3"/>
        <v>515336454.95999998</v>
      </c>
      <c r="N14" s="89">
        <f t="shared" si="3"/>
        <v>89144870.230000004</v>
      </c>
      <c r="O14" s="89">
        <f t="shared" si="3"/>
        <v>58389026.810000002</v>
      </c>
      <c r="P14" s="89">
        <f t="shared" si="3"/>
        <v>0</v>
      </c>
    </row>
    <row r="15" spans="1:18" s="18" customFormat="1" ht="33.75">
      <c r="A15" s="59" t="s">
        <v>226</v>
      </c>
      <c r="B15" s="205" t="s">
        <v>225</v>
      </c>
      <c r="C15" s="151" t="s">
        <v>16</v>
      </c>
      <c r="D15" s="89">
        <f t="shared" si="0"/>
        <v>286245838.82999998</v>
      </c>
      <c r="E15" s="89">
        <f>E16+E17+E18+E19</f>
        <v>0</v>
      </c>
      <c r="F15" s="89">
        <f t="shared" si="1"/>
        <v>286245838.82999998</v>
      </c>
      <c r="G15" s="89">
        <f t="shared" ref="G15:P15" si="4">G16+G17+G18+G19</f>
        <v>0</v>
      </c>
      <c r="H15" s="89">
        <f t="shared" si="4"/>
        <v>0</v>
      </c>
      <c r="I15" s="89">
        <f t="shared" si="4"/>
        <v>0</v>
      </c>
      <c r="J15" s="89">
        <f t="shared" si="4"/>
        <v>0</v>
      </c>
      <c r="K15" s="89">
        <f t="shared" si="4"/>
        <v>0</v>
      </c>
      <c r="L15" s="89">
        <f t="shared" si="4"/>
        <v>0</v>
      </c>
      <c r="M15" s="89">
        <f t="shared" si="4"/>
        <v>212050595.19</v>
      </c>
      <c r="N15" s="89">
        <f t="shared" si="4"/>
        <v>48781836.219999999</v>
      </c>
      <c r="O15" s="89">
        <f t="shared" si="4"/>
        <v>25413407.420000002</v>
      </c>
      <c r="P15" s="89">
        <f t="shared" si="4"/>
        <v>0</v>
      </c>
    </row>
    <row r="16" spans="1:18" s="18" customFormat="1" ht="22.5">
      <c r="A16" s="60" t="s">
        <v>227</v>
      </c>
      <c r="B16" s="227" t="s">
        <v>228</v>
      </c>
      <c r="C16" s="182" t="s">
        <v>229</v>
      </c>
      <c r="D16" s="89">
        <f t="shared" si="0"/>
        <v>282483895.69999999</v>
      </c>
      <c r="E16" s="91"/>
      <c r="F16" s="89">
        <f t="shared" si="1"/>
        <v>282483895.69999999</v>
      </c>
      <c r="G16" s="91"/>
      <c r="H16" s="91"/>
      <c r="I16" s="91"/>
      <c r="J16" s="91"/>
      <c r="K16" s="91"/>
      <c r="L16" s="91"/>
      <c r="M16" s="91">
        <v>208301262.06</v>
      </c>
      <c r="N16" s="91">
        <v>48781836.219999999</v>
      </c>
      <c r="O16" s="91">
        <v>25400797.420000002</v>
      </c>
      <c r="P16" s="92"/>
    </row>
    <row r="17" spans="1:16" s="18" customFormat="1" ht="11.25">
      <c r="A17" s="60" t="s">
        <v>230</v>
      </c>
      <c r="B17" s="227" t="s">
        <v>233</v>
      </c>
      <c r="C17" s="182" t="s">
        <v>236</v>
      </c>
      <c r="D17" s="89">
        <f t="shared" si="0"/>
        <v>3761943.13</v>
      </c>
      <c r="E17" s="91"/>
      <c r="F17" s="89">
        <f t="shared" si="1"/>
        <v>3761943.13</v>
      </c>
      <c r="G17" s="91"/>
      <c r="H17" s="91"/>
      <c r="I17" s="91"/>
      <c r="J17" s="91"/>
      <c r="K17" s="91"/>
      <c r="L17" s="91"/>
      <c r="M17" s="91">
        <v>3749333.13</v>
      </c>
      <c r="N17" s="91"/>
      <c r="O17" s="91">
        <v>12610</v>
      </c>
      <c r="P17" s="92"/>
    </row>
    <row r="18" spans="1:16" s="18" customFormat="1" ht="11.25">
      <c r="A18" s="60" t="s">
        <v>231</v>
      </c>
      <c r="B18" s="227" t="s">
        <v>234</v>
      </c>
      <c r="C18" s="182" t="s">
        <v>237</v>
      </c>
      <c r="D18" s="89">
        <f t="shared" si="0"/>
        <v>0</v>
      </c>
      <c r="E18" s="91"/>
      <c r="F18" s="89">
        <f t="shared" si="1"/>
        <v>0</v>
      </c>
      <c r="G18" s="91"/>
      <c r="H18" s="91"/>
      <c r="I18" s="91"/>
      <c r="J18" s="91"/>
      <c r="K18" s="91"/>
      <c r="L18" s="91"/>
      <c r="M18" s="91"/>
      <c r="N18" s="91"/>
      <c r="O18" s="91"/>
      <c r="P18" s="92"/>
    </row>
    <row r="19" spans="1:16" s="18" customFormat="1" ht="11.25">
      <c r="A19" s="60" t="s">
        <v>232</v>
      </c>
      <c r="B19" s="227" t="s">
        <v>235</v>
      </c>
      <c r="C19" s="182" t="s">
        <v>238</v>
      </c>
      <c r="D19" s="89">
        <f t="shared" si="0"/>
        <v>0</v>
      </c>
      <c r="E19" s="91"/>
      <c r="F19" s="89">
        <f t="shared" si="1"/>
        <v>0</v>
      </c>
      <c r="G19" s="91"/>
      <c r="H19" s="91"/>
      <c r="I19" s="91"/>
      <c r="J19" s="91"/>
      <c r="K19" s="91"/>
      <c r="L19" s="91"/>
      <c r="M19" s="91"/>
      <c r="N19" s="91"/>
      <c r="O19" s="91"/>
      <c r="P19" s="92"/>
    </row>
    <row r="20" spans="1:16" s="18" customFormat="1" ht="11.25">
      <c r="A20" s="59" t="s">
        <v>109</v>
      </c>
      <c r="B20" s="205" t="s">
        <v>239</v>
      </c>
      <c r="C20" s="151" t="s">
        <v>17</v>
      </c>
      <c r="D20" s="89">
        <f t="shared" si="0"/>
        <v>20706275.100000001</v>
      </c>
      <c r="E20" s="97"/>
      <c r="F20" s="89">
        <f t="shared" si="1"/>
        <v>20706275.100000001</v>
      </c>
      <c r="G20" s="97"/>
      <c r="H20" s="97"/>
      <c r="I20" s="97"/>
      <c r="J20" s="97"/>
      <c r="K20" s="97"/>
      <c r="L20" s="97"/>
      <c r="M20" s="97">
        <v>15364928.279999999</v>
      </c>
      <c r="N20" s="97">
        <v>4807930.84</v>
      </c>
      <c r="O20" s="97">
        <v>533415.98</v>
      </c>
      <c r="P20" s="120"/>
    </row>
    <row r="21" spans="1:16" s="18" customFormat="1" ht="22.5">
      <c r="A21" s="62" t="s">
        <v>176</v>
      </c>
      <c r="B21" s="30" t="s">
        <v>240</v>
      </c>
      <c r="C21" s="23" t="s">
        <v>185</v>
      </c>
      <c r="D21" s="89">
        <f t="shared" si="0"/>
        <v>8218581.8399999999</v>
      </c>
      <c r="E21" s="91"/>
      <c r="F21" s="89">
        <f t="shared" si="1"/>
        <v>8218581.8399999999</v>
      </c>
      <c r="G21" s="91"/>
      <c r="H21" s="91"/>
      <c r="I21" s="92"/>
      <c r="J21" s="91"/>
      <c r="K21" s="91"/>
      <c r="L21" s="91"/>
      <c r="M21" s="101">
        <v>7731812.8300000001</v>
      </c>
      <c r="N21" s="101"/>
      <c r="O21" s="101">
        <v>486769.01</v>
      </c>
      <c r="P21" s="92"/>
    </row>
    <row r="22" spans="1:16" s="18" customFormat="1" ht="11.25">
      <c r="A22" s="62" t="s">
        <v>177</v>
      </c>
      <c r="B22" s="30" t="s">
        <v>241</v>
      </c>
      <c r="C22" s="23" t="s">
        <v>186</v>
      </c>
      <c r="D22" s="89">
        <f t="shared" si="0"/>
        <v>0</v>
      </c>
      <c r="E22" s="91"/>
      <c r="F22" s="89">
        <f t="shared" si="1"/>
        <v>0</v>
      </c>
      <c r="G22" s="91"/>
      <c r="H22" s="91"/>
      <c r="I22" s="92"/>
      <c r="J22" s="91"/>
      <c r="K22" s="91"/>
      <c r="L22" s="91"/>
      <c r="M22" s="101"/>
      <c r="N22" s="101"/>
      <c r="O22" s="101"/>
      <c r="P22" s="92"/>
    </row>
    <row r="23" spans="1:16" s="18" customFormat="1" ht="22.5">
      <c r="A23" s="62" t="s">
        <v>178</v>
      </c>
      <c r="B23" s="30" t="s">
        <v>242</v>
      </c>
      <c r="C23" s="23" t="s">
        <v>142</v>
      </c>
      <c r="D23" s="89">
        <f t="shared" si="0"/>
        <v>10682976.65</v>
      </c>
      <c r="E23" s="91"/>
      <c r="F23" s="89">
        <f t="shared" si="1"/>
        <v>10682976.65</v>
      </c>
      <c r="G23" s="91"/>
      <c r="H23" s="91"/>
      <c r="I23" s="92"/>
      <c r="J23" s="91"/>
      <c r="K23" s="91"/>
      <c r="L23" s="91"/>
      <c r="M23" s="101">
        <v>7218062.75</v>
      </c>
      <c r="N23" s="101">
        <v>3452138.42</v>
      </c>
      <c r="O23" s="101">
        <v>12775.48</v>
      </c>
      <c r="P23" s="92"/>
    </row>
    <row r="24" spans="1:16" s="18" customFormat="1" ht="22.5">
      <c r="A24" s="62" t="s">
        <v>179</v>
      </c>
      <c r="B24" s="30" t="s">
        <v>243</v>
      </c>
      <c r="C24" s="23" t="s">
        <v>143</v>
      </c>
      <c r="D24" s="89">
        <f t="shared" si="0"/>
        <v>0</v>
      </c>
      <c r="E24" s="91"/>
      <c r="F24" s="89">
        <f t="shared" si="1"/>
        <v>0</v>
      </c>
      <c r="G24" s="91"/>
      <c r="H24" s="91"/>
      <c r="I24" s="92"/>
      <c r="J24" s="91"/>
      <c r="K24" s="91"/>
      <c r="L24" s="91"/>
      <c r="M24" s="101"/>
      <c r="N24" s="101"/>
      <c r="O24" s="101"/>
      <c r="P24" s="92"/>
    </row>
    <row r="25" spans="1:16" s="18" customFormat="1" ht="14.25" customHeight="1">
      <c r="A25" s="62" t="s">
        <v>180</v>
      </c>
      <c r="B25" s="30" t="s">
        <v>244</v>
      </c>
      <c r="C25" s="23" t="s">
        <v>187</v>
      </c>
      <c r="D25" s="89">
        <f t="shared" si="0"/>
        <v>0</v>
      </c>
      <c r="E25" s="91"/>
      <c r="F25" s="89">
        <f t="shared" si="1"/>
        <v>0</v>
      </c>
      <c r="G25" s="91"/>
      <c r="H25" s="91"/>
      <c r="I25" s="92"/>
      <c r="J25" s="91"/>
      <c r="K25" s="91"/>
      <c r="L25" s="91"/>
      <c r="M25" s="101"/>
      <c r="N25" s="101"/>
      <c r="O25" s="101"/>
      <c r="P25" s="92"/>
    </row>
    <row r="26" spans="1:16" s="18" customFormat="1" ht="11.25">
      <c r="A26" s="62" t="s">
        <v>181</v>
      </c>
      <c r="B26" s="30" t="s">
        <v>245</v>
      </c>
      <c r="C26" s="23" t="s">
        <v>188</v>
      </c>
      <c r="D26" s="89">
        <f t="shared" si="0"/>
        <v>0</v>
      </c>
      <c r="E26" s="91"/>
      <c r="F26" s="89">
        <f t="shared" si="1"/>
        <v>0</v>
      </c>
      <c r="G26" s="91"/>
      <c r="H26" s="91"/>
      <c r="I26" s="92"/>
      <c r="J26" s="91"/>
      <c r="K26" s="91"/>
      <c r="L26" s="91"/>
      <c r="M26" s="101"/>
      <c r="N26" s="101"/>
      <c r="O26" s="101"/>
      <c r="P26" s="92"/>
    </row>
    <row r="27" spans="1:16" s="18" customFormat="1" ht="11.25">
      <c r="A27" s="62" t="s">
        <v>182</v>
      </c>
      <c r="B27" s="30" t="s">
        <v>246</v>
      </c>
      <c r="C27" s="23" t="s">
        <v>189</v>
      </c>
      <c r="D27" s="89">
        <f t="shared" si="0"/>
        <v>245725.47</v>
      </c>
      <c r="E27" s="91"/>
      <c r="F27" s="89">
        <f t="shared" si="1"/>
        <v>245725.47</v>
      </c>
      <c r="G27" s="91"/>
      <c r="H27" s="91"/>
      <c r="I27" s="92"/>
      <c r="J27" s="91"/>
      <c r="K27" s="91"/>
      <c r="L27" s="91"/>
      <c r="M27" s="101">
        <v>65216</v>
      </c>
      <c r="N27" s="101">
        <v>146637.98000000001</v>
      </c>
      <c r="O27" s="101">
        <v>33871.49</v>
      </c>
      <c r="P27" s="92"/>
    </row>
    <row r="28" spans="1:16" s="18" customFormat="1" ht="33.75">
      <c r="A28" s="62" t="s">
        <v>183</v>
      </c>
      <c r="B28" s="30" t="s">
        <v>247</v>
      </c>
      <c r="C28" s="23" t="s">
        <v>190</v>
      </c>
      <c r="D28" s="89">
        <f t="shared" si="0"/>
        <v>0</v>
      </c>
      <c r="E28" s="91"/>
      <c r="F28" s="89">
        <f t="shared" si="1"/>
        <v>0</v>
      </c>
      <c r="G28" s="91"/>
      <c r="H28" s="91"/>
      <c r="I28" s="92"/>
      <c r="J28" s="91"/>
      <c r="K28" s="91"/>
      <c r="L28" s="91"/>
      <c r="M28" s="101"/>
      <c r="N28" s="101"/>
      <c r="O28" s="101"/>
      <c r="P28" s="92"/>
    </row>
    <row r="29" spans="1:16" s="18" customFormat="1" ht="11.25">
      <c r="A29" s="62" t="s">
        <v>184</v>
      </c>
      <c r="B29" s="30" t="s">
        <v>248</v>
      </c>
      <c r="C29" s="23" t="s">
        <v>191</v>
      </c>
      <c r="D29" s="89">
        <f t="shared" si="0"/>
        <v>1558991.14</v>
      </c>
      <c r="E29" s="91"/>
      <c r="F29" s="89">
        <f t="shared" si="1"/>
        <v>1558991.14</v>
      </c>
      <c r="G29" s="91"/>
      <c r="H29" s="91"/>
      <c r="I29" s="92"/>
      <c r="J29" s="91"/>
      <c r="K29" s="91"/>
      <c r="L29" s="91"/>
      <c r="M29" s="101">
        <v>349836.7</v>
      </c>
      <c r="N29" s="101">
        <v>1209154.44</v>
      </c>
      <c r="O29" s="101"/>
      <c r="P29" s="92"/>
    </row>
    <row r="30" spans="1:16" s="18" customFormat="1" ht="22.5">
      <c r="A30" s="59" t="s">
        <v>192</v>
      </c>
      <c r="B30" s="205" t="s">
        <v>249</v>
      </c>
      <c r="C30" s="151" t="s">
        <v>18</v>
      </c>
      <c r="D30" s="89">
        <f t="shared" si="0"/>
        <v>12153.25</v>
      </c>
      <c r="E30" s="91"/>
      <c r="F30" s="89">
        <f t="shared" si="1"/>
        <v>12153.25</v>
      </c>
      <c r="G30" s="91"/>
      <c r="H30" s="91"/>
      <c r="I30" s="92"/>
      <c r="J30" s="91"/>
      <c r="K30" s="91"/>
      <c r="L30" s="91"/>
      <c r="M30" s="101">
        <v>0</v>
      </c>
      <c r="N30" s="101">
        <v>0</v>
      </c>
      <c r="O30" s="101">
        <v>12153.25</v>
      </c>
      <c r="P30" s="92"/>
    </row>
    <row r="31" spans="1:16" s="18" customFormat="1" ht="45">
      <c r="A31" s="62" t="s">
        <v>193</v>
      </c>
      <c r="B31" s="30" t="s">
        <v>250</v>
      </c>
      <c r="C31" s="23" t="s">
        <v>194</v>
      </c>
      <c r="D31" s="89">
        <f t="shared" si="0"/>
        <v>0</v>
      </c>
      <c r="E31" s="101"/>
      <c r="F31" s="102">
        <f t="shared" si="1"/>
        <v>0</v>
      </c>
      <c r="G31" s="101"/>
      <c r="H31" s="101"/>
      <c r="I31" s="101"/>
      <c r="J31" s="101"/>
      <c r="K31" s="101"/>
      <c r="L31" s="101"/>
      <c r="M31" s="101"/>
      <c r="N31" s="101"/>
      <c r="O31" s="101"/>
      <c r="P31" s="92"/>
    </row>
    <row r="32" spans="1:16" s="18" customFormat="1" ht="22.5">
      <c r="A32" s="62" t="s">
        <v>601</v>
      </c>
      <c r="B32" s="30" t="s">
        <v>251</v>
      </c>
      <c r="C32" s="23" t="s">
        <v>195</v>
      </c>
      <c r="D32" s="89">
        <f t="shared" si="0"/>
        <v>0</v>
      </c>
      <c r="E32" s="101"/>
      <c r="F32" s="102">
        <f t="shared" si="1"/>
        <v>0</v>
      </c>
      <c r="G32" s="109"/>
      <c r="H32" s="109"/>
      <c r="I32" s="92"/>
      <c r="J32" s="91"/>
      <c r="K32" s="91"/>
      <c r="L32" s="91"/>
      <c r="M32" s="92"/>
      <c r="N32" s="92"/>
      <c r="O32" s="101"/>
      <c r="P32" s="92"/>
    </row>
    <row r="33" spans="1:16" s="18" customFormat="1" ht="22.5">
      <c r="A33" s="62" t="s">
        <v>196</v>
      </c>
      <c r="B33" s="30" t="s">
        <v>252</v>
      </c>
      <c r="C33" s="23" t="s">
        <v>197</v>
      </c>
      <c r="D33" s="89">
        <f t="shared" si="0"/>
        <v>0</v>
      </c>
      <c r="E33" s="101"/>
      <c r="F33" s="102">
        <f t="shared" si="1"/>
        <v>0</v>
      </c>
      <c r="G33" s="109"/>
      <c r="H33" s="109"/>
      <c r="I33" s="92"/>
      <c r="J33" s="91"/>
      <c r="K33" s="91"/>
      <c r="L33" s="91"/>
      <c r="M33" s="92"/>
      <c r="N33" s="92"/>
      <c r="O33" s="101"/>
      <c r="P33" s="92"/>
    </row>
    <row r="34" spans="1:16" s="18" customFormat="1" ht="11.25">
      <c r="A34" s="62" t="s">
        <v>198</v>
      </c>
      <c r="B34" s="30" t="s">
        <v>253</v>
      </c>
      <c r="C34" s="23" t="s">
        <v>199</v>
      </c>
      <c r="D34" s="95">
        <f t="shared" si="0"/>
        <v>12153.25</v>
      </c>
      <c r="E34" s="101"/>
      <c r="F34" s="102">
        <f t="shared" si="1"/>
        <v>12153.25</v>
      </c>
      <c r="G34" s="109"/>
      <c r="H34" s="109"/>
      <c r="I34" s="101"/>
      <c r="J34" s="109"/>
      <c r="K34" s="109"/>
      <c r="L34" s="109"/>
      <c r="M34" s="101"/>
      <c r="N34" s="101"/>
      <c r="O34" s="101">
        <v>12153.25</v>
      </c>
      <c r="P34" s="101"/>
    </row>
    <row r="35" spans="1:16" s="18" customFormat="1" ht="11.25">
      <c r="A35" s="62" t="s">
        <v>200</v>
      </c>
      <c r="B35" s="30" t="s">
        <v>254</v>
      </c>
      <c r="C35" s="23" t="s">
        <v>201</v>
      </c>
      <c r="D35" s="89">
        <f t="shared" si="0"/>
        <v>0</v>
      </c>
      <c r="E35" s="101"/>
      <c r="F35" s="102">
        <f t="shared" si="1"/>
        <v>0</v>
      </c>
      <c r="G35" s="109"/>
      <c r="H35" s="109"/>
      <c r="I35" s="92"/>
      <c r="J35" s="91"/>
      <c r="K35" s="91"/>
      <c r="L35" s="91"/>
      <c r="M35" s="92"/>
      <c r="N35" s="92"/>
      <c r="O35" s="101"/>
      <c r="P35" s="92"/>
    </row>
    <row r="36" spans="1:16" s="18" customFormat="1" ht="11.25">
      <c r="A36" s="152" t="s">
        <v>202</v>
      </c>
      <c r="B36" s="219" t="s">
        <v>255</v>
      </c>
      <c r="C36" s="218" t="s">
        <v>19</v>
      </c>
      <c r="D36" s="89">
        <f t="shared" si="0"/>
        <v>4666610.12</v>
      </c>
      <c r="E36" s="97"/>
      <c r="F36" s="89">
        <f t="shared" si="1"/>
        <v>4666610.12</v>
      </c>
      <c r="G36" s="91"/>
      <c r="H36" s="91"/>
      <c r="I36" s="91"/>
      <c r="J36" s="91"/>
      <c r="K36" s="91"/>
      <c r="L36" s="91"/>
      <c r="M36" s="92">
        <v>4069172.95</v>
      </c>
      <c r="N36" s="92">
        <v>507437.17</v>
      </c>
      <c r="O36" s="92">
        <v>90000</v>
      </c>
      <c r="P36" s="92"/>
    </row>
    <row r="37" spans="1:16" s="18" customFormat="1" ht="45">
      <c r="A37" s="60" t="s">
        <v>203</v>
      </c>
      <c r="B37" s="30" t="s">
        <v>256</v>
      </c>
      <c r="C37" s="23" t="s">
        <v>26</v>
      </c>
      <c r="D37" s="95">
        <f t="shared" si="0"/>
        <v>462190.64</v>
      </c>
      <c r="E37" s="155"/>
      <c r="F37" s="95">
        <f t="shared" si="1"/>
        <v>462190.64</v>
      </c>
      <c r="G37" s="109"/>
      <c r="H37" s="109"/>
      <c r="I37" s="109"/>
      <c r="J37" s="109"/>
      <c r="K37" s="109"/>
      <c r="L37" s="109"/>
      <c r="M37" s="101">
        <v>647.28</v>
      </c>
      <c r="N37" s="101">
        <v>371543.36</v>
      </c>
      <c r="O37" s="101">
        <v>90000</v>
      </c>
      <c r="P37" s="101"/>
    </row>
    <row r="38" spans="1:16" s="18" customFormat="1" ht="22.5">
      <c r="A38" s="60" t="s">
        <v>205</v>
      </c>
      <c r="B38" s="217" t="s">
        <v>257</v>
      </c>
      <c r="C38" s="21" t="s">
        <v>28</v>
      </c>
      <c r="D38" s="89">
        <f t="shared" si="0"/>
        <v>0</v>
      </c>
      <c r="E38" s="91"/>
      <c r="F38" s="89">
        <f t="shared" si="1"/>
        <v>0</v>
      </c>
      <c r="G38" s="91"/>
      <c r="H38" s="91"/>
      <c r="I38" s="91"/>
      <c r="J38" s="91"/>
      <c r="K38" s="91"/>
      <c r="L38" s="91"/>
      <c r="M38" s="92"/>
      <c r="N38" s="92"/>
      <c r="O38" s="92"/>
      <c r="P38" s="92"/>
    </row>
    <row r="39" spans="1:16" s="18" customFormat="1" ht="11.25">
      <c r="A39" s="60" t="s">
        <v>206</v>
      </c>
      <c r="B39" s="217" t="s">
        <v>258</v>
      </c>
      <c r="C39" s="21" t="s">
        <v>30</v>
      </c>
      <c r="D39" s="89">
        <f t="shared" si="0"/>
        <v>0</v>
      </c>
      <c r="E39" s="109"/>
      <c r="F39" s="95">
        <f t="shared" si="1"/>
        <v>0</v>
      </c>
      <c r="G39" s="109"/>
      <c r="H39" s="109"/>
      <c r="I39" s="91"/>
      <c r="J39" s="91"/>
      <c r="K39" s="91"/>
      <c r="L39" s="91"/>
      <c r="M39" s="92"/>
      <c r="N39" s="92"/>
      <c r="O39" s="101"/>
      <c r="P39" s="92"/>
    </row>
    <row r="40" spans="1:16" s="18" customFormat="1" ht="22.5">
      <c r="A40" s="60" t="s">
        <v>207</v>
      </c>
      <c r="B40" s="217" t="s">
        <v>259</v>
      </c>
      <c r="C40" s="21" t="s">
        <v>32</v>
      </c>
      <c r="D40" s="89">
        <f t="shared" si="0"/>
        <v>476831.22</v>
      </c>
      <c r="E40" s="109"/>
      <c r="F40" s="95">
        <f t="shared" si="1"/>
        <v>476831.22</v>
      </c>
      <c r="G40" s="109"/>
      <c r="H40" s="109"/>
      <c r="I40" s="91"/>
      <c r="J40" s="91"/>
      <c r="K40" s="91"/>
      <c r="L40" s="91"/>
      <c r="M40" s="92">
        <v>476831.22</v>
      </c>
      <c r="N40" s="92"/>
      <c r="O40" s="101"/>
      <c r="P40" s="92"/>
    </row>
    <row r="41" spans="1:16" s="18" customFormat="1" ht="22.5">
      <c r="A41" s="60" t="s">
        <v>208</v>
      </c>
      <c r="B41" s="217" t="s">
        <v>260</v>
      </c>
      <c r="C41" s="21" t="s">
        <v>204</v>
      </c>
      <c r="D41" s="89">
        <f t="shared" si="0"/>
        <v>3727588.26</v>
      </c>
      <c r="E41" s="109"/>
      <c r="F41" s="95">
        <f t="shared" si="1"/>
        <v>3727588.26</v>
      </c>
      <c r="G41" s="109"/>
      <c r="H41" s="109"/>
      <c r="I41" s="91"/>
      <c r="J41" s="91"/>
      <c r="K41" s="91"/>
      <c r="L41" s="91"/>
      <c r="M41" s="92">
        <v>3591694.45</v>
      </c>
      <c r="N41" s="92">
        <v>135893.81</v>
      </c>
      <c r="O41" s="101"/>
      <c r="P41" s="92"/>
    </row>
    <row r="42" spans="1:16" s="18" customFormat="1" ht="22.5">
      <c r="A42" s="59" t="s">
        <v>262</v>
      </c>
      <c r="B42" s="180" t="s">
        <v>261</v>
      </c>
      <c r="C42" s="38" t="s">
        <v>20</v>
      </c>
      <c r="D42" s="89">
        <f t="shared" si="0"/>
        <v>316880086.13999999</v>
      </c>
      <c r="E42" s="95">
        <f>E43+E44+E45+E46+E47+E48+E49+E50</f>
        <v>0</v>
      </c>
      <c r="F42" s="89">
        <f t="shared" si="1"/>
        <v>316880086.13999999</v>
      </c>
      <c r="G42" s="95">
        <f t="shared" ref="G42:P42" si="5">G43+G44+G45+G46+G47+G48+G49+G50</f>
        <v>22720322</v>
      </c>
      <c r="H42" s="95">
        <f t="shared" si="5"/>
        <v>0</v>
      </c>
      <c r="I42" s="95">
        <f t="shared" si="5"/>
        <v>0</v>
      </c>
      <c r="J42" s="95">
        <f t="shared" si="5"/>
        <v>0</v>
      </c>
      <c r="K42" s="95">
        <f t="shared" si="5"/>
        <v>0</v>
      </c>
      <c r="L42" s="95">
        <f t="shared" si="5"/>
        <v>0</v>
      </c>
      <c r="M42" s="95">
        <f t="shared" si="5"/>
        <v>283523984.98000002</v>
      </c>
      <c r="N42" s="95">
        <f t="shared" si="5"/>
        <v>23762233</v>
      </c>
      <c r="O42" s="95">
        <f t="shared" si="5"/>
        <v>32314190.16</v>
      </c>
      <c r="P42" s="95">
        <f t="shared" si="5"/>
        <v>0</v>
      </c>
    </row>
    <row r="43" spans="1:16" s="18" customFormat="1" ht="45">
      <c r="A43" s="201" t="s">
        <v>264</v>
      </c>
      <c r="B43" s="217" t="s">
        <v>263</v>
      </c>
      <c r="C43" s="21" t="s">
        <v>21</v>
      </c>
      <c r="D43" s="89">
        <f t="shared" si="0"/>
        <v>316432906.13999999</v>
      </c>
      <c r="E43" s="91"/>
      <c r="F43" s="89">
        <f t="shared" si="1"/>
        <v>316432906.13999999</v>
      </c>
      <c r="G43" s="91">
        <v>22720322</v>
      </c>
      <c r="H43" s="91"/>
      <c r="I43" s="92"/>
      <c r="J43" s="91"/>
      <c r="K43" s="91"/>
      <c r="L43" s="91"/>
      <c r="M43" s="101">
        <v>283523984.98000002</v>
      </c>
      <c r="N43" s="101">
        <v>23460733</v>
      </c>
      <c r="O43" s="101">
        <v>32168510.16</v>
      </c>
      <c r="P43" s="92"/>
    </row>
    <row r="44" spans="1:16" s="18" customFormat="1" ht="33.75">
      <c r="A44" s="201" t="s">
        <v>266</v>
      </c>
      <c r="B44" s="217" t="s">
        <v>265</v>
      </c>
      <c r="C44" s="21" t="s">
        <v>22</v>
      </c>
      <c r="D44" s="89">
        <f t="shared" si="0"/>
        <v>0</v>
      </c>
      <c r="E44" s="97"/>
      <c r="F44" s="89">
        <f t="shared" si="1"/>
        <v>0</v>
      </c>
      <c r="G44" s="97"/>
      <c r="H44" s="97"/>
      <c r="I44" s="98"/>
      <c r="J44" s="97"/>
      <c r="K44" s="97"/>
      <c r="L44" s="97"/>
      <c r="M44" s="120"/>
      <c r="N44" s="120"/>
      <c r="O44" s="120"/>
      <c r="P44" s="98"/>
    </row>
    <row r="45" spans="1:16" s="18" customFormat="1" ht="22.5">
      <c r="A45" s="201" t="s">
        <v>269</v>
      </c>
      <c r="B45" s="227" t="s">
        <v>267</v>
      </c>
      <c r="C45" s="182" t="s">
        <v>268</v>
      </c>
      <c r="D45" s="89">
        <f t="shared" si="0"/>
        <v>0</v>
      </c>
      <c r="E45" s="97"/>
      <c r="F45" s="89">
        <f t="shared" si="1"/>
        <v>0</v>
      </c>
      <c r="G45" s="97"/>
      <c r="H45" s="97"/>
      <c r="I45" s="98"/>
      <c r="J45" s="97"/>
      <c r="K45" s="97"/>
      <c r="L45" s="97"/>
      <c r="M45" s="120"/>
      <c r="N45" s="120"/>
      <c r="O45" s="120"/>
      <c r="P45" s="98"/>
    </row>
    <row r="46" spans="1:16" s="18" customFormat="1" ht="45">
      <c r="A46" s="201" t="s">
        <v>270</v>
      </c>
      <c r="B46" s="227" t="s">
        <v>271</v>
      </c>
      <c r="C46" s="182" t="s">
        <v>272</v>
      </c>
      <c r="D46" s="89">
        <f t="shared" si="0"/>
        <v>447180</v>
      </c>
      <c r="E46" s="97"/>
      <c r="F46" s="89">
        <f t="shared" si="1"/>
        <v>447180</v>
      </c>
      <c r="G46" s="97"/>
      <c r="H46" s="97"/>
      <c r="I46" s="98"/>
      <c r="J46" s="97"/>
      <c r="K46" s="97"/>
      <c r="L46" s="97"/>
      <c r="M46" s="120"/>
      <c r="N46" s="120">
        <v>301500</v>
      </c>
      <c r="O46" s="120">
        <v>145680</v>
      </c>
      <c r="P46" s="98"/>
    </row>
    <row r="47" spans="1:16" s="18" customFormat="1" ht="33.75">
      <c r="A47" s="201" t="s">
        <v>273</v>
      </c>
      <c r="B47" s="227" t="s">
        <v>274</v>
      </c>
      <c r="C47" s="182" t="s">
        <v>275</v>
      </c>
      <c r="D47" s="89">
        <f t="shared" si="0"/>
        <v>0</v>
      </c>
      <c r="E47" s="97"/>
      <c r="F47" s="89">
        <f t="shared" si="1"/>
        <v>0</v>
      </c>
      <c r="G47" s="97"/>
      <c r="H47" s="97"/>
      <c r="I47" s="98"/>
      <c r="J47" s="97"/>
      <c r="K47" s="97"/>
      <c r="L47" s="97"/>
      <c r="M47" s="120"/>
      <c r="N47" s="120"/>
      <c r="O47" s="120"/>
      <c r="P47" s="98"/>
    </row>
    <row r="48" spans="1:16" s="18" customFormat="1" ht="22.5">
      <c r="A48" s="201" t="s">
        <v>277</v>
      </c>
      <c r="B48" s="227" t="s">
        <v>278</v>
      </c>
      <c r="C48" s="182" t="s">
        <v>280</v>
      </c>
      <c r="D48" s="89">
        <f t="shared" si="0"/>
        <v>0</v>
      </c>
      <c r="E48" s="97"/>
      <c r="F48" s="89">
        <f t="shared" si="1"/>
        <v>0</v>
      </c>
      <c r="G48" s="97"/>
      <c r="H48" s="97"/>
      <c r="I48" s="98"/>
      <c r="J48" s="97"/>
      <c r="K48" s="97"/>
      <c r="L48" s="97"/>
      <c r="M48" s="120"/>
      <c r="N48" s="120"/>
      <c r="O48" s="120"/>
      <c r="P48" s="98"/>
    </row>
    <row r="49" spans="1:18" s="18" customFormat="1" ht="56.25">
      <c r="A49" s="201" t="s">
        <v>282</v>
      </c>
      <c r="B49" s="227" t="s">
        <v>279</v>
      </c>
      <c r="C49" s="182" t="s">
        <v>281</v>
      </c>
      <c r="D49" s="89">
        <f t="shared" si="0"/>
        <v>0</v>
      </c>
      <c r="E49" s="97"/>
      <c r="F49" s="89">
        <f t="shared" si="1"/>
        <v>0</v>
      </c>
      <c r="G49" s="97"/>
      <c r="H49" s="97"/>
      <c r="I49" s="98"/>
      <c r="J49" s="97"/>
      <c r="K49" s="97"/>
      <c r="L49" s="97"/>
      <c r="M49" s="120"/>
      <c r="N49" s="120"/>
      <c r="O49" s="120"/>
      <c r="P49" s="98"/>
    </row>
    <row r="50" spans="1:18" s="18" customFormat="1" ht="48" customHeight="1">
      <c r="A50" s="201" t="s">
        <v>283</v>
      </c>
      <c r="B50" s="223" t="s">
        <v>276</v>
      </c>
      <c r="C50" s="25" t="s">
        <v>284</v>
      </c>
      <c r="D50" s="89">
        <f t="shared" si="0"/>
        <v>0</v>
      </c>
      <c r="E50" s="91"/>
      <c r="F50" s="89">
        <f t="shared" si="1"/>
        <v>0</v>
      </c>
      <c r="G50" s="91"/>
      <c r="H50" s="91"/>
      <c r="I50" s="92"/>
      <c r="J50" s="91"/>
      <c r="K50" s="91"/>
      <c r="L50" s="91"/>
      <c r="M50" s="101"/>
      <c r="N50" s="101"/>
      <c r="O50" s="101"/>
      <c r="P50" s="92"/>
    </row>
    <row r="51" spans="1:18" s="18" customFormat="1" ht="22.5">
      <c r="A51" s="59" t="s">
        <v>286</v>
      </c>
      <c r="B51" s="205" t="s">
        <v>285</v>
      </c>
      <c r="C51" s="151" t="s">
        <v>23</v>
      </c>
      <c r="D51" s="89">
        <f t="shared" si="0"/>
        <v>11285433</v>
      </c>
      <c r="E51" s="89">
        <f>E52+E53+E54+E55+E56+E57+E58</f>
        <v>0</v>
      </c>
      <c r="F51" s="89">
        <f t="shared" si="1"/>
        <v>11285433</v>
      </c>
      <c r="G51" s="89">
        <f t="shared" ref="G51:R51" si="6">G52+G53+G54+G55+G56+G57+G58</f>
        <v>0</v>
      </c>
      <c r="H51" s="89">
        <f t="shared" si="6"/>
        <v>0</v>
      </c>
      <c r="I51" s="89">
        <f t="shared" si="6"/>
        <v>0</v>
      </c>
      <c r="J51" s="89">
        <f t="shared" si="6"/>
        <v>0</v>
      </c>
      <c r="K51" s="89">
        <f t="shared" si="6"/>
        <v>0</v>
      </c>
      <c r="L51" s="89">
        <f t="shared" si="6"/>
        <v>0</v>
      </c>
      <c r="M51" s="89">
        <f t="shared" si="6"/>
        <v>0</v>
      </c>
      <c r="N51" s="89">
        <f t="shared" si="6"/>
        <v>11285433</v>
      </c>
      <c r="O51" s="89">
        <f t="shared" si="6"/>
        <v>0</v>
      </c>
      <c r="P51" s="89">
        <f t="shared" si="6"/>
        <v>0</v>
      </c>
      <c r="Q51" s="89">
        <f t="shared" si="6"/>
        <v>0</v>
      </c>
      <c r="R51" s="89">
        <f t="shared" si="6"/>
        <v>0</v>
      </c>
    </row>
    <row r="52" spans="1:18" s="18" customFormat="1" ht="45">
      <c r="A52" s="154" t="s">
        <v>287</v>
      </c>
      <c r="B52" s="230" t="s">
        <v>288</v>
      </c>
      <c r="C52" s="183" t="s">
        <v>34</v>
      </c>
      <c r="D52" s="89">
        <f t="shared" si="0"/>
        <v>11285433</v>
      </c>
      <c r="E52" s="91"/>
      <c r="F52" s="89">
        <f t="shared" si="1"/>
        <v>11285433</v>
      </c>
      <c r="G52" s="91"/>
      <c r="H52" s="91"/>
      <c r="I52" s="92"/>
      <c r="J52" s="91"/>
      <c r="K52" s="91"/>
      <c r="L52" s="91"/>
      <c r="M52" s="101"/>
      <c r="N52" s="101">
        <v>11285433</v>
      </c>
      <c r="O52" s="101"/>
      <c r="P52" s="92"/>
    </row>
    <row r="53" spans="1:18" s="18" customFormat="1" ht="33.75">
      <c r="A53" s="154" t="s">
        <v>290</v>
      </c>
      <c r="B53" s="212" t="s">
        <v>289</v>
      </c>
      <c r="C53" s="179" t="s">
        <v>37</v>
      </c>
      <c r="D53" s="108">
        <f t="shared" si="0"/>
        <v>0</v>
      </c>
      <c r="E53" s="127"/>
      <c r="F53" s="140">
        <f t="shared" si="1"/>
        <v>0</v>
      </c>
      <c r="G53" s="127"/>
      <c r="H53" s="127"/>
      <c r="I53" s="126"/>
      <c r="J53" s="127"/>
      <c r="K53" s="127"/>
      <c r="L53" s="127"/>
      <c r="M53" s="126"/>
      <c r="N53" s="126"/>
      <c r="O53" s="126"/>
      <c r="P53" s="126"/>
    </row>
    <row r="54" spans="1:18" s="18" customFormat="1" ht="22.5">
      <c r="A54" s="163" t="s">
        <v>292</v>
      </c>
      <c r="B54" s="230" t="s">
        <v>291</v>
      </c>
      <c r="C54" s="183" t="s">
        <v>39</v>
      </c>
      <c r="D54" s="102">
        <f t="shared" si="0"/>
        <v>0</v>
      </c>
      <c r="E54" s="109"/>
      <c r="F54" s="95">
        <f t="shared" si="1"/>
        <v>0</v>
      </c>
      <c r="G54" s="109"/>
      <c r="H54" s="109"/>
      <c r="I54" s="101"/>
      <c r="J54" s="109"/>
      <c r="K54" s="109"/>
      <c r="L54" s="109"/>
      <c r="M54" s="101"/>
      <c r="N54" s="101"/>
      <c r="O54" s="101"/>
      <c r="P54" s="101"/>
    </row>
    <row r="55" spans="1:18" s="18" customFormat="1" ht="45">
      <c r="A55" s="154" t="s">
        <v>293</v>
      </c>
      <c r="B55" s="227" t="s">
        <v>294</v>
      </c>
      <c r="C55" s="182" t="s">
        <v>295</v>
      </c>
      <c r="D55" s="102">
        <f t="shared" si="0"/>
        <v>0</v>
      </c>
      <c r="E55" s="109"/>
      <c r="F55" s="95">
        <f t="shared" si="1"/>
        <v>0</v>
      </c>
      <c r="G55" s="91"/>
      <c r="H55" s="91"/>
      <c r="I55" s="92"/>
      <c r="J55" s="91"/>
      <c r="K55" s="91"/>
      <c r="L55" s="91"/>
      <c r="M55" s="92"/>
      <c r="N55" s="92"/>
      <c r="O55" s="92"/>
      <c r="P55" s="92"/>
    </row>
    <row r="56" spans="1:18" s="18" customFormat="1" ht="33.75">
      <c r="A56" s="154" t="s">
        <v>300</v>
      </c>
      <c r="B56" s="227" t="s">
        <v>296</v>
      </c>
      <c r="C56" s="182" t="s">
        <v>298</v>
      </c>
      <c r="D56" s="102">
        <f t="shared" si="0"/>
        <v>0</v>
      </c>
      <c r="E56" s="109"/>
      <c r="F56" s="95">
        <f t="shared" si="1"/>
        <v>0</v>
      </c>
      <c r="G56" s="91"/>
      <c r="H56" s="91"/>
      <c r="I56" s="92"/>
      <c r="J56" s="91"/>
      <c r="K56" s="91"/>
      <c r="L56" s="91"/>
      <c r="M56" s="92"/>
      <c r="N56" s="92"/>
      <c r="O56" s="92"/>
      <c r="P56" s="92"/>
    </row>
    <row r="57" spans="1:18" s="18" customFormat="1" ht="22.5">
      <c r="A57" s="154" t="s">
        <v>301</v>
      </c>
      <c r="B57" s="227" t="s">
        <v>297</v>
      </c>
      <c r="C57" s="182" t="s">
        <v>299</v>
      </c>
      <c r="D57" s="102">
        <f t="shared" si="0"/>
        <v>0</v>
      </c>
      <c r="E57" s="109"/>
      <c r="F57" s="95">
        <f t="shared" si="1"/>
        <v>0</v>
      </c>
      <c r="G57" s="91"/>
      <c r="H57" s="91"/>
      <c r="I57" s="92"/>
      <c r="J57" s="91"/>
      <c r="K57" s="91"/>
      <c r="L57" s="91"/>
      <c r="M57" s="92"/>
      <c r="N57" s="92"/>
      <c r="O57" s="92"/>
      <c r="P57" s="92"/>
    </row>
    <row r="58" spans="1:18" s="18" customFormat="1" ht="44.25" customHeight="1">
      <c r="A58" s="154" t="s">
        <v>304</v>
      </c>
      <c r="B58" s="227" t="s">
        <v>302</v>
      </c>
      <c r="C58" s="182" t="s">
        <v>303</v>
      </c>
      <c r="D58" s="102">
        <f t="shared" si="0"/>
        <v>0</v>
      </c>
      <c r="E58" s="109"/>
      <c r="F58" s="95">
        <f t="shared" si="1"/>
        <v>0</v>
      </c>
      <c r="G58" s="91"/>
      <c r="H58" s="91"/>
      <c r="I58" s="92"/>
      <c r="J58" s="91"/>
      <c r="K58" s="91"/>
      <c r="L58" s="91"/>
      <c r="M58" s="92"/>
      <c r="N58" s="92"/>
      <c r="O58" s="92"/>
      <c r="P58" s="92"/>
    </row>
    <row r="59" spans="1:18" s="18" customFormat="1" ht="11.25">
      <c r="A59" s="59" t="s">
        <v>305</v>
      </c>
      <c r="B59" s="180" t="s">
        <v>306</v>
      </c>
      <c r="C59" s="38"/>
      <c r="D59" s="89">
        <f t="shared" si="0"/>
        <v>353633.56</v>
      </c>
      <c r="E59" s="100">
        <f>E60+E61+E62</f>
        <v>0</v>
      </c>
      <c r="F59" s="89">
        <f t="shared" si="1"/>
        <v>353633.56</v>
      </c>
      <c r="G59" s="100">
        <f t="shared" ref="G59:P59" si="7">G60+G61+G62</f>
        <v>0</v>
      </c>
      <c r="H59" s="100">
        <f t="shared" si="7"/>
        <v>0</v>
      </c>
      <c r="I59" s="100">
        <f t="shared" si="7"/>
        <v>0</v>
      </c>
      <c r="J59" s="100">
        <f t="shared" si="7"/>
        <v>0</v>
      </c>
      <c r="K59" s="100">
        <f t="shared" si="7"/>
        <v>0</v>
      </c>
      <c r="L59" s="100">
        <f t="shared" si="7"/>
        <v>0</v>
      </c>
      <c r="M59" s="100">
        <f t="shared" si="7"/>
        <v>327773.56</v>
      </c>
      <c r="N59" s="100">
        <f t="shared" si="7"/>
        <v>0</v>
      </c>
      <c r="O59" s="100">
        <f t="shared" si="7"/>
        <v>25860</v>
      </c>
      <c r="P59" s="100">
        <f t="shared" si="7"/>
        <v>0</v>
      </c>
    </row>
    <row r="60" spans="1:18" s="18" customFormat="1" ht="22.5">
      <c r="A60" s="60" t="s">
        <v>310</v>
      </c>
      <c r="B60" s="30" t="s">
        <v>307</v>
      </c>
      <c r="C60" s="23" t="s">
        <v>42</v>
      </c>
      <c r="D60" s="89">
        <f t="shared" si="0"/>
        <v>27751.13</v>
      </c>
      <c r="E60" s="91"/>
      <c r="F60" s="89">
        <f t="shared" si="1"/>
        <v>27751.13</v>
      </c>
      <c r="G60" s="91"/>
      <c r="H60" s="91"/>
      <c r="I60" s="92"/>
      <c r="J60" s="91"/>
      <c r="K60" s="91"/>
      <c r="L60" s="92"/>
      <c r="M60" s="101">
        <v>1891.13</v>
      </c>
      <c r="N60" s="101"/>
      <c r="O60" s="101">
        <v>25860</v>
      </c>
      <c r="P60" s="92"/>
    </row>
    <row r="61" spans="1:18" s="18" customFormat="1" ht="11.25">
      <c r="A61" s="60" t="s">
        <v>311</v>
      </c>
      <c r="B61" s="30" t="s">
        <v>308</v>
      </c>
      <c r="C61" s="21" t="s">
        <v>209</v>
      </c>
      <c r="D61" s="89">
        <f t="shared" si="0"/>
        <v>325882.43</v>
      </c>
      <c r="E61" s="91"/>
      <c r="F61" s="89">
        <f t="shared" si="1"/>
        <v>325882.43</v>
      </c>
      <c r="G61" s="91"/>
      <c r="H61" s="91"/>
      <c r="I61" s="92"/>
      <c r="J61" s="91"/>
      <c r="K61" s="91"/>
      <c r="L61" s="92"/>
      <c r="M61" s="101">
        <v>325882.43</v>
      </c>
      <c r="N61" s="101"/>
      <c r="O61" s="101">
        <v>0</v>
      </c>
      <c r="P61" s="92"/>
    </row>
    <row r="62" spans="1:18" s="18" customFormat="1" ht="11.25">
      <c r="A62" s="60" t="s">
        <v>312</v>
      </c>
      <c r="B62" s="217" t="s">
        <v>309</v>
      </c>
      <c r="C62" s="21" t="s">
        <v>33</v>
      </c>
      <c r="D62" s="89">
        <f t="shared" si="0"/>
        <v>0</v>
      </c>
      <c r="E62" s="91"/>
      <c r="F62" s="89">
        <f t="shared" si="1"/>
        <v>0</v>
      </c>
      <c r="G62" s="91"/>
      <c r="H62" s="91"/>
      <c r="I62" s="92"/>
      <c r="J62" s="91"/>
      <c r="K62" s="91"/>
      <c r="L62" s="92"/>
      <c r="M62" s="101"/>
      <c r="N62" s="101"/>
      <c r="O62" s="101"/>
      <c r="P62" s="92"/>
    </row>
    <row r="63" spans="1:18" s="18" customFormat="1" ht="11.25">
      <c r="A63" s="228" t="s">
        <v>110</v>
      </c>
      <c r="B63" s="180" t="s">
        <v>313</v>
      </c>
      <c r="C63" s="38"/>
      <c r="D63" s="89">
        <f t="shared" si="0"/>
        <v>6414481.5300000003</v>
      </c>
      <c r="E63" s="100">
        <f>E64+E76</f>
        <v>0</v>
      </c>
      <c r="F63" s="89">
        <f t="shared" si="1"/>
        <v>6414481.5300000003</v>
      </c>
      <c r="G63" s="100">
        <f t="shared" ref="G63:R63" si="8">G64+G76</f>
        <v>0</v>
      </c>
      <c r="H63" s="100">
        <f t="shared" si="8"/>
        <v>0</v>
      </c>
      <c r="I63" s="100">
        <f t="shared" si="8"/>
        <v>0</v>
      </c>
      <c r="J63" s="100">
        <f t="shared" si="8"/>
        <v>0</v>
      </c>
      <c r="K63" s="100">
        <f t="shared" si="8"/>
        <v>0</v>
      </c>
      <c r="L63" s="100">
        <f t="shared" si="8"/>
        <v>0</v>
      </c>
      <c r="M63" s="100">
        <f t="shared" si="8"/>
        <v>4504288.2699999996</v>
      </c>
      <c r="N63" s="100">
        <f t="shared" si="8"/>
        <v>1474528.26</v>
      </c>
      <c r="O63" s="100">
        <f t="shared" si="8"/>
        <v>435665</v>
      </c>
      <c r="P63" s="100">
        <f t="shared" si="8"/>
        <v>0</v>
      </c>
      <c r="Q63" s="89">
        <f t="shared" si="8"/>
        <v>0</v>
      </c>
      <c r="R63" s="100">
        <f t="shared" si="8"/>
        <v>0</v>
      </c>
    </row>
    <row r="64" spans="1:18" s="18" customFormat="1" ht="22.5">
      <c r="A64" s="59" t="s">
        <v>210</v>
      </c>
      <c r="B64" s="180" t="s">
        <v>314</v>
      </c>
      <c r="C64" s="38" t="s">
        <v>25</v>
      </c>
      <c r="D64" s="89">
        <f t="shared" si="0"/>
        <v>6414481.5300000003</v>
      </c>
      <c r="E64" s="100">
        <f>E65+E66+E67+E68</f>
        <v>0</v>
      </c>
      <c r="F64" s="89">
        <f t="shared" si="1"/>
        <v>6414481.5300000003</v>
      </c>
      <c r="G64" s="100">
        <f t="shared" ref="G64:P64" si="9">G65+G66+G67+G68</f>
        <v>0</v>
      </c>
      <c r="H64" s="100">
        <f t="shared" si="9"/>
        <v>0</v>
      </c>
      <c r="I64" s="100">
        <f t="shared" si="9"/>
        <v>0</v>
      </c>
      <c r="J64" s="100">
        <f t="shared" si="9"/>
        <v>0</v>
      </c>
      <c r="K64" s="100">
        <f t="shared" si="9"/>
        <v>0</v>
      </c>
      <c r="L64" s="100">
        <f t="shared" si="9"/>
        <v>0</v>
      </c>
      <c r="M64" s="100">
        <f t="shared" si="9"/>
        <v>4504288.2699999996</v>
      </c>
      <c r="N64" s="100">
        <f t="shared" si="9"/>
        <v>1474528.26</v>
      </c>
      <c r="O64" s="100">
        <f t="shared" si="9"/>
        <v>435665</v>
      </c>
      <c r="P64" s="100">
        <f t="shared" si="9"/>
        <v>0</v>
      </c>
    </row>
    <row r="65" spans="1:18" s="18" customFormat="1" ht="22.5">
      <c r="A65" s="60" t="s">
        <v>111</v>
      </c>
      <c r="B65" s="217" t="s">
        <v>315</v>
      </c>
      <c r="C65" s="21" t="s">
        <v>27</v>
      </c>
      <c r="D65" s="89">
        <f t="shared" si="0"/>
        <v>1420509</v>
      </c>
      <c r="E65" s="92"/>
      <c r="F65" s="89">
        <f t="shared" si="1"/>
        <v>1420509</v>
      </c>
      <c r="G65" s="92"/>
      <c r="H65" s="91"/>
      <c r="I65" s="92"/>
      <c r="J65" s="91"/>
      <c r="K65" s="91"/>
      <c r="L65" s="91"/>
      <c r="M65" s="101">
        <v>1068060</v>
      </c>
      <c r="N65" s="101"/>
      <c r="O65" s="101">
        <v>352449</v>
      </c>
      <c r="P65" s="92"/>
    </row>
    <row r="66" spans="1:18" s="18" customFormat="1" ht="11.25">
      <c r="A66" s="62" t="s">
        <v>112</v>
      </c>
      <c r="B66" s="30" t="s">
        <v>316</v>
      </c>
      <c r="C66" s="23" t="s">
        <v>29</v>
      </c>
      <c r="D66" s="89">
        <f t="shared" si="0"/>
        <v>0</v>
      </c>
      <c r="E66" s="101"/>
      <c r="F66" s="89">
        <f t="shared" si="1"/>
        <v>0</v>
      </c>
      <c r="G66" s="101"/>
      <c r="H66" s="91"/>
      <c r="I66" s="92"/>
      <c r="J66" s="91"/>
      <c r="K66" s="91"/>
      <c r="L66" s="91"/>
      <c r="M66" s="101"/>
      <c r="N66" s="101"/>
      <c r="O66" s="101"/>
      <c r="P66" s="92"/>
    </row>
    <row r="67" spans="1:18" s="18" customFormat="1" ht="11.25">
      <c r="A67" s="62" t="s">
        <v>113</v>
      </c>
      <c r="B67" s="30" t="s">
        <v>317</v>
      </c>
      <c r="C67" s="23" t="s">
        <v>31</v>
      </c>
      <c r="D67" s="89">
        <f t="shared" si="0"/>
        <v>4993972.53</v>
      </c>
      <c r="E67" s="101"/>
      <c r="F67" s="89">
        <f t="shared" si="1"/>
        <v>4993972.53</v>
      </c>
      <c r="G67" s="101"/>
      <c r="H67" s="91"/>
      <c r="I67" s="92"/>
      <c r="J67" s="91"/>
      <c r="K67" s="91"/>
      <c r="L67" s="91"/>
      <c r="M67" s="101">
        <v>3436228.27</v>
      </c>
      <c r="N67" s="101">
        <v>1474528.26</v>
      </c>
      <c r="O67" s="101">
        <v>83216</v>
      </c>
      <c r="P67" s="92"/>
    </row>
    <row r="68" spans="1:18" s="18" customFormat="1" ht="11.25">
      <c r="A68" s="226" t="s">
        <v>114</v>
      </c>
      <c r="B68" s="30" t="s">
        <v>318</v>
      </c>
      <c r="C68" s="23" t="s">
        <v>33</v>
      </c>
      <c r="D68" s="89">
        <f t="shared" si="0"/>
        <v>0</v>
      </c>
      <c r="E68" s="101"/>
      <c r="F68" s="95">
        <f t="shared" si="1"/>
        <v>0</v>
      </c>
      <c r="G68" s="101"/>
      <c r="H68" s="109"/>
      <c r="I68" s="101"/>
      <c r="J68" s="109"/>
      <c r="K68" s="109"/>
      <c r="L68" s="101"/>
      <c r="M68" s="101">
        <v>0</v>
      </c>
      <c r="N68" s="101">
        <v>0</v>
      </c>
      <c r="O68" s="101">
        <v>0</v>
      </c>
      <c r="P68" s="92"/>
    </row>
    <row r="69" spans="1:18" s="18" customFormat="1" ht="33.75">
      <c r="A69" s="231" t="s">
        <v>319</v>
      </c>
      <c r="B69" s="230" t="s">
        <v>320</v>
      </c>
      <c r="C69" s="183" t="s">
        <v>160</v>
      </c>
      <c r="D69" s="89">
        <f t="shared" si="0"/>
        <v>0</v>
      </c>
      <c r="E69" s="101"/>
      <c r="F69" s="95">
        <f t="shared" si="1"/>
        <v>0</v>
      </c>
      <c r="G69" s="101"/>
      <c r="H69" s="109"/>
      <c r="I69" s="101"/>
      <c r="J69" s="109"/>
      <c r="K69" s="109"/>
      <c r="L69" s="101"/>
      <c r="M69" s="101"/>
      <c r="N69" s="101"/>
      <c r="O69" s="101"/>
      <c r="P69" s="92"/>
    </row>
    <row r="70" spans="1:18" s="18" customFormat="1" ht="11.25">
      <c r="A70" s="231" t="s">
        <v>326</v>
      </c>
      <c r="B70" s="230" t="s">
        <v>321</v>
      </c>
      <c r="C70" s="183" t="s">
        <v>161</v>
      </c>
      <c r="D70" s="89">
        <f t="shared" si="0"/>
        <v>0</v>
      </c>
      <c r="E70" s="101"/>
      <c r="F70" s="95">
        <f t="shared" si="1"/>
        <v>0</v>
      </c>
      <c r="G70" s="101"/>
      <c r="H70" s="109"/>
      <c r="I70" s="101"/>
      <c r="J70" s="109"/>
      <c r="K70" s="109"/>
      <c r="L70" s="101"/>
      <c r="M70" s="101"/>
      <c r="N70" s="101"/>
      <c r="O70" s="101"/>
      <c r="P70" s="92"/>
    </row>
    <row r="71" spans="1:18" s="18" customFormat="1" ht="11.25">
      <c r="A71" s="231" t="s">
        <v>327</v>
      </c>
      <c r="B71" s="230" t="s">
        <v>322</v>
      </c>
      <c r="C71" s="183" t="s">
        <v>323</v>
      </c>
      <c r="D71" s="89">
        <f t="shared" si="0"/>
        <v>0</v>
      </c>
      <c r="E71" s="101"/>
      <c r="F71" s="95">
        <f t="shared" si="1"/>
        <v>0</v>
      </c>
      <c r="G71" s="101"/>
      <c r="H71" s="109"/>
      <c r="I71" s="101"/>
      <c r="J71" s="109"/>
      <c r="K71" s="109"/>
      <c r="L71" s="101"/>
      <c r="M71" s="101"/>
      <c r="N71" s="101"/>
      <c r="O71" s="101"/>
      <c r="P71" s="92"/>
    </row>
    <row r="72" spans="1:18" s="18" customFormat="1" ht="11.25">
      <c r="A72" s="231" t="s">
        <v>332</v>
      </c>
      <c r="B72" s="230" t="s">
        <v>324</v>
      </c>
      <c r="C72" s="183" t="s">
        <v>325</v>
      </c>
      <c r="D72" s="89">
        <f t="shared" si="0"/>
        <v>0</v>
      </c>
      <c r="E72" s="101"/>
      <c r="F72" s="95">
        <f t="shared" si="1"/>
        <v>0</v>
      </c>
      <c r="G72" s="101"/>
      <c r="H72" s="109"/>
      <c r="I72" s="101"/>
      <c r="J72" s="109"/>
      <c r="K72" s="109"/>
      <c r="L72" s="101"/>
      <c r="M72" s="101"/>
      <c r="N72" s="101"/>
      <c r="O72" s="101"/>
      <c r="P72" s="92"/>
    </row>
    <row r="73" spans="1:18" s="18" customFormat="1" ht="11.25">
      <c r="A73" s="231" t="s">
        <v>333</v>
      </c>
      <c r="B73" s="230" t="s">
        <v>328</v>
      </c>
      <c r="C73" s="183" t="s">
        <v>329</v>
      </c>
      <c r="D73" s="89">
        <f t="shared" si="0"/>
        <v>0</v>
      </c>
      <c r="E73" s="101"/>
      <c r="F73" s="95">
        <f t="shared" si="1"/>
        <v>0</v>
      </c>
      <c r="G73" s="101"/>
      <c r="H73" s="109"/>
      <c r="I73" s="101"/>
      <c r="J73" s="109"/>
      <c r="K73" s="109"/>
      <c r="L73" s="101"/>
      <c r="M73" s="101"/>
      <c r="N73" s="101"/>
      <c r="O73" s="101"/>
      <c r="P73" s="92"/>
    </row>
    <row r="74" spans="1:18" s="18" customFormat="1" ht="11.25">
      <c r="A74" s="231" t="s">
        <v>334</v>
      </c>
      <c r="B74" s="230" t="s">
        <v>330</v>
      </c>
      <c r="C74" s="183" t="s">
        <v>331</v>
      </c>
      <c r="D74" s="89">
        <f t="shared" si="0"/>
        <v>0</v>
      </c>
      <c r="E74" s="101"/>
      <c r="F74" s="95">
        <f t="shared" si="1"/>
        <v>0</v>
      </c>
      <c r="G74" s="101"/>
      <c r="H74" s="109"/>
      <c r="I74" s="101"/>
      <c r="J74" s="109"/>
      <c r="K74" s="109"/>
      <c r="L74" s="101"/>
      <c r="M74" s="101"/>
      <c r="N74" s="101"/>
      <c r="O74" s="101"/>
      <c r="P74" s="92"/>
    </row>
    <row r="75" spans="1:18" s="18" customFormat="1" ht="22.5">
      <c r="A75" s="231" t="s">
        <v>335</v>
      </c>
      <c r="B75" s="230" t="s">
        <v>336</v>
      </c>
      <c r="C75" s="183" t="s">
        <v>337</v>
      </c>
      <c r="D75" s="89">
        <f t="shared" si="0"/>
        <v>0</v>
      </c>
      <c r="E75" s="101"/>
      <c r="F75" s="95">
        <f t="shared" si="1"/>
        <v>0</v>
      </c>
      <c r="G75" s="101"/>
      <c r="H75" s="109"/>
      <c r="I75" s="101"/>
      <c r="J75" s="109"/>
      <c r="K75" s="109"/>
      <c r="L75" s="101"/>
      <c r="M75" s="101"/>
      <c r="N75" s="101"/>
      <c r="O75" s="101"/>
      <c r="P75" s="92"/>
    </row>
    <row r="76" spans="1:18" s="18" customFormat="1" ht="11.25">
      <c r="A76" s="59" t="s">
        <v>338</v>
      </c>
      <c r="B76" s="180" t="s">
        <v>339</v>
      </c>
      <c r="C76" s="38"/>
      <c r="D76" s="89">
        <f t="shared" si="0"/>
        <v>0</v>
      </c>
      <c r="E76" s="100">
        <f>E77+E78+E79+E89</f>
        <v>0</v>
      </c>
      <c r="F76" s="95">
        <f t="shared" si="1"/>
        <v>0</v>
      </c>
      <c r="G76" s="100">
        <f t="shared" ref="G76:P76" si="10">G77+G78+G79+G89</f>
        <v>0</v>
      </c>
      <c r="H76" s="100">
        <f t="shared" si="10"/>
        <v>0</v>
      </c>
      <c r="I76" s="100">
        <f t="shared" si="10"/>
        <v>0</v>
      </c>
      <c r="J76" s="100">
        <f t="shared" si="10"/>
        <v>0</v>
      </c>
      <c r="K76" s="100">
        <f t="shared" si="10"/>
        <v>0</v>
      </c>
      <c r="L76" s="100">
        <f t="shared" si="10"/>
        <v>0</v>
      </c>
      <c r="M76" s="100">
        <f t="shared" si="10"/>
        <v>0</v>
      </c>
      <c r="N76" s="100">
        <f t="shared" si="10"/>
        <v>0</v>
      </c>
      <c r="O76" s="100">
        <f t="shared" si="10"/>
        <v>0</v>
      </c>
      <c r="P76" s="100">
        <f t="shared" si="10"/>
        <v>0</v>
      </c>
      <c r="Q76" s="89">
        <f>Q77+Q78+Q79</f>
        <v>0</v>
      </c>
      <c r="R76" s="100">
        <f>R77+R78+R79</f>
        <v>0</v>
      </c>
    </row>
    <row r="77" spans="1:18" s="18" customFormat="1" ht="33.75">
      <c r="A77" s="60" t="s">
        <v>340</v>
      </c>
      <c r="B77" s="230" t="s">
        <v>341</v>
      </c>
      <c r="C77" s="183" t="s">
        <v>35</v>
      </c>
      <c r="D77" s="89">
        <f t="shared" ref="D77:D140" si="11">F77+P77-E77</f>
        <v>0</v>
      </c>
      <c r="E77" s="101"/>
      <c r="F77" s="95">
        <f t="shared" ref="F77:F140" si="12">H77+I77+J77+K77+L77+M77+N77+O77-G77</f>
        <v>0</v>
      </c>
      <c r="G77" s="101"/>
      <c r="H77" s="109"/>
      <c r="I77" s="101"/>
      <c r="J77" s="109"/>
      <c r="K77" s="109"/>
      <c r="L77" s="101"/>
      <c r="M77" s="101"/>
      <c r="N77" s="101"/>
      <c r="O77" s="101"/>
      <c r="P77" s="92"/>
    </row>
    <row r="78" spans="1:18" s="18" customFormat="1" ht="11.25">
      <c r="A78" s="62" t="s">
        <v>342</v>
      </c>
      <c r="B78" s="203" t="s">
        <v>343</v>
      </c>
      <c r="C78" s="27" t="s">
        <v>36</v>
      </c>
      <c r="D78" s="140">
        <f t="shared" si="11"/>
        <v>0</v>
      </c>
      <c r="E78" s="126"/>
      <c r="F78" s="140">
        <f t="shared" si="12"/>
        <v>0</v>
      </c>
      <c r="G78" s="126"/>
      <c r="H78" s="127"/>
      <c r="I78" s="126"/>
      <c r="J78" s="127"/>
      <c r="K78" s="127"/>
      <c r="L78" s="126"/>
      <c r="M78" s="126"/>
      <c r="N78" s="126"/>
      <c r="O78" s="126"/>
      <c r="P78" s="126"/>
    </row>
    <row r="79" spans="1:18" s="18" customFormat="1" ht="11.25">
      <c r="A79" s="59" t="s">
        <v>344</v>
      </c>
      <c r="B79" s="205" t="s">
        <v>345</v>
      </c>
      <c r="C79" s="151" t="s">
        <v>38</v>
      </c>
      <c r="D79" s="95">
        <f t="shared" si="11"/>
        <v>0</v>
      </c>
      <c r="E79" s="102">
        <f>E80+E81+E82+E83+E84+E85+E86+E87+E88</f>
        <v>0</v>
      </c>
      <c r="F79" s="95">
        <f t="shared" si="12"/>
        <v>0</v>
      </c>
      <c r="G79" s="102">
        <f t="shared" ref="G79:P79" si="13">G80+G81+G82+G83+G84+G85+G86+G87+G88</f>
        <v>0</v>
      </c>
      <c r="H79" s="102">
        <f t="shared" si="13"/>
        <v>0</v>
      </c>
      <c r="I79" s="102">
        <f t="shared" si="13"/>
        <v>0</v>
      </c>
      <c r="J79" s="102">
        <f t="shared" si="13"/>
        <v>0</v>
      </c>
      <c r="K79" s="102">
        <f t="shared" si="13"/>
        <v>0</v>
      </c>
      <c r="L79" s="102">
        <f t="shared" si="13"/>
        <v>0</v>
      </c>
      <c r="M79" s="102">
        <f t="shared" si="13"/>
        <v>0</v>
      </c>
      <c r="N79" s="102">
        <f t="shared" si="13"/>
        <v>0</v>
      </c>
      <c r="O79" s="102">
        <f t="shared" si="13"/>
        <v>0</v>
      </c>
      <c r="P79" s="102">
        <f t="shared" si="13"/>
        <v>0</v>
      </c>
    </row>
    <row r="80" spans="1:18" s="18" customFormat="1" ht="45">
      <c r="A80" s="229" t="s">
        <v>346</v>
      </c>
      <c r="B80" s="227" t="s">
        <v>347</v>
      </c>
      <c r="C80" s="182" t="s">
        <v>348</v>
      </c>
      <c r="D80" s="89">
        <f t="shared" si="11"/>
        <v>0</v>
      </c>
      <c r="E80" s="101"/>
      <c r="F80" s="89">
        <f t="shared" si="12"/>
        <v>0</v>
      </c>
      <c r="G80" s="92"/>
      <c r="H80" s="91"/>
      <c r="I80" s="92"/>
      <c r="J80" s="91"/>
      <c r="K80" s="91"/>
      <c r="L80" s="92"/>
      <c r="M80" s="92"/>
      <c r="N80" s="92"/>
      <c r="O80" s="92"/>
      <c r="P80" s="92"/>
    </row>
    <row r="81" spans="1:18" s="18" customFormat="1" ht="33.75">
      <c r="A81" s="229" t="s">
        <v>349</v>
      </c>
      <c r="B81" s="227" t="s">
        <v>350</v>
      </c>
      <c r="C81" s="182" t="s">
        <v>351</v>
      </c>
      <c r="D81" s="89">
        <f t="shared" si="11"/>
        <v>0</v>
      </c>
      <c r="E81" s="101"/>
      <c r="F81" s="89">
        <f t="shared" si="12"/>
        <v>0</v>
      </c>
      <c r="G81" s="92"/>
      <c r="H81" s="91"/>
      <c r="I81" s="92"/>
      <c r="J81" s="91"/>
      <c r="K81" s="91"/>
      <c r="L81" s="92"/>
      <c r="M81" s="92"/>
      <c r="N81" s="92"/>
      <c r="O81" s="92"/>
      <c r="P81" s="92"/>
    </row>
    <row r="82" spans="1:18" s="18" customFormat="1" ht="33.75">
      <c r="A82" s="229" t="s">
        <v>352</v>
      </c>
      <c r="B82" s="227" t="s">
        <v>353</v>
      </c>
      <c r="C82" s="182" t="s">
        <v>354</v>
      </c>
      <c r="D82" s="89">
        <f t="shared" si="11"/>
        <v>0</v>
      </c>
      <c r="E82" s="101"/>
      <c r="F82" s="89">
        <f t="shared" si="12"/>
        <v>0</v>
      </c>
      <c r="G82" s="92"/>
      <c r="H82" s="91"/>
      <c r="I82" s="92"/>
      <c r="J82" s="91"/>
      <c r="K82" s="91"/>
      <c r="L82" s="92"/>
      <c r="M82" s="92"/>
      <c r="N82" s="92"/>
      <c r="O82" s="92"/>
      <c r="P82" s="92"/>
    </row>
    <row r="83" spans="1:18" s="18" customFormat="1" ht="22.5">
      <c r="A83" s="229" t="s">
        <v>355</v>
      </c>
      <c r="B83" s="227" t="s">
        <v>356</v>
      </c>
      <c r="C83" s="182" t="s">
        <v>357</v>
      </c>
      <c r="D83" s="89">
        <f t="shared" si="11"/>
        <v>0</v>
      </c>
      <c r="E83" s="101"/>
      <c r="F83" s="89">
        <f t="shared" si="12"/>
        <v>0</v>
      </c>
      <c r="G83" s="92"/>
      <c r="H83" s="91"/>
      <c r="I83" s="92"/>
      <c r="J83" s="91"/>
      <c r="K83" s="91"/>
      <c r="L83" s="92"/>
      <c r="M83" s="92"/>
      <c r="N83" s="92"/>
      <c r="O83" s="92"/>
      <c r="P83" s="92"/>
    </row>
    <row r="84" spans="1:18" s="18" customFormat="1" ht="22.5">
      <c r="A84" s="168" t="s">
        <v>358</v>
      </c>
      <c r="B84" s="227" t="s">
        <v>359</v>
      </c>
      <c r="C84" s="182" t="s">
        <v>360</v>
      </c>
      <c r="D84" s="89">
        <f t="shared" si="11"/>
        <v>0</v>
      </c>
      <c r="E84" s="101"/>
      <c r="F84" s="89">
        <f t="shared" si="12"/>
        <v>0</v>
      </c>
      <c r="G84" s="92"/>
      <c r="H84" s="91"/>
      <c r="I84" s="92"/>
      <c r="J84" s="91"/>
      <c r="K84" s="91"/>
      <c r="L84" s="92"/>
      <c r="M84" s="92"/>
      <c r="N84" s="92"/>
      <c r="O84" s="92"/>
      <c r="P84" s="92"/>
    </row>
    <row r="85" spans="1:18" s="18" customFormat="1" ht="33.75">
      <c r="A85" s="168" t="s">
        <v>602</v>
      </c>
      <c r="B85" s="227" t="s">
        <v>362</v>
      </c>
      <c r="C85" s="182" t="s">
        <v>363</v>
      </c>
      <c r="D85" s="89">
        <f t="shared" si="11"/>
        <v>0</v>
      </c>
      <c r="E85" s="101"/>
      <c r="F85" s="89">
        <f t="shared" si="12"/>
        <v>0</v>
      </c>
      <c r="G85" s="92"/>
      <c r="H85" s="91"/>
      <c r="I85" s="92"/>
      <c r="J85" s="91"/>
      <c r="K85" s="91"/>
      <c r="L85" s="92"/>
      <c r="M85" s="92"/>
      <c r="N85" s="92"/>
      <c r="O85" s="92"/>
      <c r="P85" s="92"/>
    </row>
    <row r="86" spans="1:18" s="18" customFormat="1" ht="22.5">
      <c r="A86" s="168" t="s">
        <v>364</v>
      </c>
      <c r="B86" s="227" t="s">
        <v>365</v>
      </c>
      <c r="C86" s="182" t="s">
        <v>366</v>
      </c>
      <c r="D86" s="89">
        <f t="shared" si="11"/>
        <v>0</v>
      </c>
      <c r="E86" s="101"/>
      <c r="F86" s="89">
        <f t="shared" si="12"/>
        <v>0</v>
      </c>
      <c r="G86" s="92"/>
      <c r="H86" s="91"/>
      <c r="I86" s="92"/>
      <c r="J86" s="91"/>
      <c r="K86" s="91"/>
      <c r="L86" s="92"/>
      <c r="M86" s="92"/>
      <c r="N86" s="92"/>
      <c r="O86" s="92"/>
      <c r="P86" s="92"/>
    </row>
    <row r="87" spans="1:18" s="18" customFormat="1" ht="33.75">
      <c r="A87" s="168" t="s">
        <v>367</v>
      </c>
      <c r="B87" s="227" t="s">
        <v>368</v>
      </c>
      <c r="C87" s="182" t="s">
        <v>369</v>
      </c>
      <c r="D87" s="89">
        <f t="shared" si="11"/>
        <v>0</v>
      </c>
      <c r="E87" s="101"/>
      <c r="F87" s="89">
        <f t="shared" si="12"/>
        <v>0</v>
      </c>
      <c r="G87" s="92"/>
      <c r="H87" s="91"/>
      <c r="I87" s="92"/>
      <c r="J87" s="91"/>
      <c r="K87" s="91"/>
      <c r="L87" s="92"/>
      <c r="M87" s="92"/>
      <c r="N87" s="92"/>
      <c r="O87" s="92"/>
      <c r="P87" s="92"/>
    </row>
    <row r="88" spans="1:18" s="18" customFormat="1" ht="22.5">
      <c r="A88" s="168" t="s">
        <v>370</v>
      </c>
      <c r="B88" s="227" t="s">
        <v>371</v>
      </c>
      <c r="C88" s="182" t="s">
        <v>372</v>
      </c>
      <c r="D88" s="89">
        <f t="shared" si="11"/>
        <v>0</v>
      </c>
      <c r="E88" s="101"/>
      <c r="F88" s="89">
        <f t="shared" si="12"/>
        <v>0</v>
      </c>
      <c r="G88" s="92"/>
      <c r="H88" s="91"/>
      <c r="I88" s="92"/>
      <c r="J88" s="91"/>
      <c r="K88" s="91"/>
      <c r="L88" s="92"/>
      <c r="M88" s="92"/>
      <c r="N88" s="92"/>
      <c r="O88" s="92"/>
      <c r="P88" s="92"/>
    </row>
    <row r="89" spans="1:18" s="18" customFormat="1" ht="11.25">
      <c r="A89" s="62" t="s">
        <v>373</v>
      </c>
      <c r="B89" s="30" t="s">
        <v>374</v>
      </c>
      <c r="C89" s="23" t="s">
        <v>40</v>
      </c>
      <c r="D89" s="89">
        <f t="shared" si="11"/>
        <v>0</v>
      </c>
      <c r="E89" s="101"/>
      <c r="F89" s="89">
        <f t="shared" si="12"/>
        <v>0</v>
      </c>
      <c r="G89" s="101"/>
      <c r="H89" s="91"/>
      <c r="I89" s="92"/>
      <c r="J89" s="91"/>
      <c r="K89" s="91"/>
      <c r="L89" s="92"/>
      <c r="M89" s="101"/>
      <c r="N89" s="101"/>
      <c r="O89" s="101"/>
      <c r="P89" s="92"/>
    </row>
    <row r="90" spans="1:18" s="18" customFormat="1" ht="11.25">
      <c r="A90" s="228" t="s">
        <v>376</v>
      </c>
      <c r="B90" s="135" t="s">
        <v>375</v>
      </c>
      <c r="C90" s="40"/>
      <c r="D90" s="89">
        <f t="shared" si="11"/>
        <v>26402900</v>
      </c>
      <c r="E90" s="100">
        <f>E91</f>
        <v>0</v>
      </c>
      <c r="F90" s="102">
        <f t="shared" si="12"/>
        <v>26402900</v>
      </c>
      <c r="G90" s="100">
        <f t="shared" ref="G90:P90" si="14">G91</f>
        <v>0</v>
      </c>
      <c r="H90" s="100">
        <f t="shared" si="14"/>
        <v>0</v>
      </c>
      <c r="I90" s="100">
        <f t="shared" si="14"/>
        <v>0</v>
      </c>
      <c r="J90" s="100">
        <f t="shared" si="14"/>
        <v>0</v>
      </c>
      <c r="K90" s="100">
        <f t="shared" si="14"/>
        <v>0</v>
      </c>
      <c r="L90" s="100">
        <f t="shared" si="14"/>
        <v>0</v>
      </c>
      <c r="M90" s="100">
        <f t="shared" si="14"/>
        <v>26402900</v>
      </c>
      <c r="N90" s="100">
        <f t="shared" si="14"/>
        <v>0</v>
      </c>
      <c r="O90" s="100">
        <f t="shared" si="14"/>
        <v>0</v>
      </c>
      <c r="P90" s="100">
        <f t="shared" si="14"/>
        <v>0</v>
      </c>
    </row>
    <row r="91" spans="1:18" s="169" customFormat="1" ht="22.5">
      <c r="A91" s="59" t="s">
        <v>378</v>
      </c>
      <c r="B91" s="180" t="s">
        <v>377</v>
      </c>
      <c r="C91" s="38" t="s">
        <v>41</v>
      </c>
      <c r="D91" s="102">
        <f t="shared" si="11"/>
        <v>26402900</v>
      </c>
      <c r="E91" s="100">
        <f>E92+E93</f>
        <v>0</v>
      </c>
      <c r="F91" s="102">
        <f t="shared" si="12"/>
        <v>26402900</v>
      </c>
      <c r="G91" s="100">
        <f t="shared" ref="G91:P91" si="15">G92+G93</f>
        <v>0</v>
      </c>
      <c r="H91" s="100">
        <f t="shared" si="15"/>
        <v>0</v>
      </c>
      <c r="I91" s="100">
        <f t="shared" si="15"/>
        <v>0</v>
      </c>
      <c r="J91" s="100">
        <f t="shared" si="15"/>
        <v>0</v>
      </c>
      <c r="K91" s="100">
        <f t="shared" si="15"/>
        <v>0</v>
      </c>
      <c r="L91" s="100">
        <f t="shared" si="15"/>
        <v>0</v>
      </c>
      <c r="M91" s="100">
        <f t="shared" si="15"/>
        <v>26402900</v>
      </c>
      <c r="N91" s="100">
        <f t="shared" si="15"/>
        <v>0</v>
      </c>
      <c r="O91" s="100">
        <f t="shared" si="15"/>
        <v>0</v>
      </c>
      <c r="P91" s="100">
        <f t="shared" si="15"/>
        <v>0</v>
      </c>
    </row>
    <row r="92" spans="1:18" s="18" customFormat="1" ht="22.5">
      <c r="A92" s="60" t="s">
        <v>379</v>
      </c>
      <c r="B92" s="227" t="s">
        <v>381</v>
      </c>
      <c r="C92" s="182" t="s">
        <v>43</v>
      </c>
      <c r="D92" s="102">
        <f t="shared" si="11"/>
        <v>26402900</v>
      </c>
      <c r="E92" s="101"/>
      <c r="F92" s="102">
        <f t="shared" si="12"/>
        <v>26402900</v>
      </c>
      <c r="G92" s="101"/>
      <c r="H92" s="101"/>
      <c r="I92" s="92"/>
      <c r="J92" s="91"/>
      <c r="K92" s="91"/>
      <c r="L92" s="92"/>
      <c r="M92" s="101">
        <v>26402900</v>
      </c>
      <c r="N92" s="101"/>
      <c r="O92" s="101"/>
      <c r="P92" s="92"/>
    </row>
    <row r="93" spans="1:18" s="18" customFormat="1" ht="12" thickBot="1">
      <c r="A93" s="226" t="s">
        <v>380</v>
      </c>
      <c r="B93" s="212" t="s">
        <v>382</v>
      </c>
      <c r="C93" s="179" t="s">
        <v>44</v>
      </c>
      <c r="D93" s="108">
        <f t="shared" si="11"/>
        <v>0</v>
      </c>
      <c r="E93" s="126"/>
      <c r="F93" s="108">
        <f t="shared" si="12"/>
        <v>0</v>
      </c>
      <c r="G93" s="126"/>
      <c r="H93" s="127"/>
      <c r="I93" s="126"/>
      <c r="J93" s="127"/>
      <c r="K93" s="127"/>
      <c r="L93" s="126"/>
      <c r="M93" s="220"/>
      <c r="N93" s="220"/>
      <c r="O93" s="220"/>
      <c r="P93" s="126"/>
    </row>
    <row r="94" spans="1:18" s="18" customFormat="1" ht="11.25">
      <c r="A94" s="211" t="s">
        <v>47</v>
      </c>
      <c r="B94" s="210" t="s">
        <v>383</v>
      </c>
      <c r="C94" s="209"/>
      <c r="D94" s="207">
        <f t="shared" si="11"/>
        <v>680672105.63</v>
      </c>
      <c r="E94" s="207">
        <f>E95+E164+E187</f>
        <v>0</v>
      </c>
      <c r="F94" s="207">
        <f t="shared" si="12"/>
        <v>680672105.63</v>
      </c>
      <c r="G94" s="207">
        <f t="shared" ref="G94:R94" si="16">G95+G164+G187</f>
        <v>22720322</v>
      </c>
      <c r="H94" s="207">
        <f t="shared" si="16"/>
        <v>0</v>
      </c>
      <c r="I94" s="207">
        <f t="shared" si="16"/>
        <v>0</v>
      </c>
      <c r="J94" s="207">
        <f t="shared" si="16"/>
        <v>0</v>
      </c>
      <c r="K94" s="207">
        <f t="shared" si="16"/>
        <v>0</v>
      </c>
      <c r="L94" s="207">
        <f t="shared" si="16"/>
        <v>0</v>
      </c>
      <c r="M94" s="207">
        <f t="shared" si="16"/>
        <v>552958444.85000002</v>
      </c>
      <c r="N94" s="207">
        <f t="shared" si="16"/>
        <v>88775876.510000005</v>
      </c>
      <c r="O94" s="207">
        <f t="shared" si="16"/>
        <v>61658106.270000003</v>
      </c>
      <c r="P94" s="207">
        <f t="shared" si="16"/>
        <v>0</v>
      </c>
      <c r="Q94" s="193">
        <f t="shared" si="16"/>
        <v>0</v>
      </c>
      <c r="R94" s="87">
        <f t="shared" si="16"/>
        <v>0</v>
      </c>
    </row>
    <row r="95" spans="1:18" s="18" customFormat="1" ht="11.25">
      <c r="A95" s="225" t="s">
        <v>49</v>
      </c>
      <c r="B95" s="135" t="s">
        <v>384</v>
      </c>
      <c r="C95" s="40" t="s">
        <v>45</v>
      </c>
      <c r="D95" s="108">
        <f t="shared" si="11"/>
        <v>609664110.38</v>
      </c>
      <c r="E95" s="108">
        <f>E96+E101+E110+E113+E125+E129+E137+E139+E146+E156</f>
        <v>0</v>
      </c>
      <c r="F95" s="89">
        <f t="shared" si="12"/>
        <v>609664110.38</v>
      </c>
      <c r="G95" s="108">
        <f t="shared" ref="G95:P95" si="17">G96+G101+G110+G113+G125+G129+G137+G139+G146+G156</f>
        <v>22720322</v>
      </c>
      <c r="H95" s="108">
        <f t="shared" si="17"/>
        <v>0</v>
      </c>
      <c r="I95" s="108">
        <f t="shared" si="17"/>
        <v>0</v>
      </c>
      <c r="J95" s="108">
        <f t="shared" si="17"/>
        <v>0</v>
      </c>
      <c r="K95" s="108">
        <f t="shared" si="17"/>
        <v>0</v>
      </c>
      <c r="L95" s="108">
        <f t="shared" si="17"/>
        <v>0</v>
      </c>
      <c r="M95" s="108">
        <f t="shared" si="17"/>
        <v>511929940.38</v>
      </c>
      <c r="N95" s="108">
        <f t="shared" si="17"/>
        <v>61043036.579999998</v>
      </c>
      <c r="O95" s="108">
        <f t="shared" si="17"/>
        <v>59411455.420000002</v>
      </c>
      <c r="P95" s="108">
        <f t="shared" si="17"/>
        <v>0</v>
      </c>
    </row>
    <row r="96" spans="1:18" s="18" customFormat="1" ht="33.75">
      <c r="A96" s="59" t="s">
        <v>115</v>
      </c>
      <c r="B96" s="180" t="s">
        <v>385</v>
      </c>
      <c r="C96" s="38" t="s">
        <v>48</v>
      </c>
      <c r="D96" s="108">
        <f t="shared" si="11"/>
        <v>71907605.370000005</v>
      </c>
      <c r="E96" s="102">
        <f>E97+E98+E99+E100</f>
        <v>0</v>
      </c>
      <c r="F96" s="89">
        <f t="shared" si="12"/>
        <v>71907605.370000005</v>
      </c>
      <c r="G96" s="102">
        <f t="shared" ref="G96:P96" si="18">G97+G98+G99+G100</f>
        <v>0</v>
      </c>
      <c r="H96" s="102">
        <f t="shared" si="18"/>
        <v>0</v>
      </c>
      <c r="I96" s="102">
        <f t="shared" si="18"/>
        <v>0</v>
      </c>
      <c r="J96" s="102">
        <f t="shared" si="18"/>
        <v>0</v>
      </c>
      <c r="K96" s="102">
        <f t="shared" si="18"/>
        <v>0</v>
      </c>
      <c r="L96" s="102">
        <f t="shared" si="18"/>
        <v>0</v>
      </c>
      <c r="M96" s="102">
        <f t="shared" si="18"/>
        <v>47412927.57</v>
      </c>
      <c r="N96" s="102">
        <f t="shared" si="18"/>
        <v>0</v>
      </c>
      <c r="O96" s="102">
        <f t="shared" si="18"/>
        <v>24494677.800000001</v>
      </c>
      <c r="P96" s="102">
        <f t="shared" si="18"/>
        <v>0</v>
      </c>
    </row>
    <row r="97" spans="1:18" s="18" customFormat="1" ht="22.5">
      <c r="A97" s="60" t="s">
        <v>116</v>
      </c>
      <c r="B97" s="203" t="s">
        <v>386</v>
      </c>
      <c r="C97" s="27" t="s">
        <v>53</v>
      </c>
      <c r="D97" s="108">
        <f t="shared" si="11"/>
        <v>52384403.770000003</v>
      </c>
      <c r="E97" s="126"/>
      <c r="F97" s="140">
        <f t="shared" si="12"/>
        <v>52384403.770000003</v>
      </c>
      <c r="G97" s="126"/>
      <c r="H97" s="127"/>
      <c r="I97" s="126"/>
      <c r="J97" s="127"/>
      <c r="K97" s="127"/>
      <c r="L97" s="126"/>
      <c r="M97" s="220">
        <v>34508531.810000002</v>
      </c>
      <c r="N97" s="220"/>
      <c r="O97" s="220">
        <v>17875871.960000001</v>
      </c>
      <c r="P97" s="126"/>
    </row>
    <row r="98" spans="1:18" s="18" customFormat="1" ht="22.5">
      <c r="A98" s="62" t="s">
        <v>388</v>
      </c>
      <c r="B98" s="30" t="s">
        <v>387</v>
      </c>
      <c r="C98" s="23" t="s">
        <v>55</v>
      </c>
      <c r="D98" s="102">
        <f t="shared" si="11"/>
        <v>3811683.65</v>
      </c>
      <c r="E98" s="101"/>
      <c r="F98" s="95">
        <f t="shared" si="12"/>
        <v>3811683.65</v>
      </c>
      <c r="G98" s="101"/>
      <c r="H98" s="109"/>
      <c r="I98" s="101"/>
      <c r="J98" s="109"/>
      <c r="K98" s="109"/>
      <c r="L98" s="101"/>
      <c r="M98" s="148">
        <v>2472109.65</v>
      </c>
      <c r="N98" s="148"/>
      <c r="O98" s="148">
        <v>1339574</v>
      </c>
      <c r="P98" s="101"/>
    </row>
    <row r="99" spans="1:18" s="18" customFormat="1" ht="11.25">
      <c r="A99" s="60" t="s">
        <v>117</v>
      </c>
      <c r="B99" s="30" t="s">
        <v>390</v>
      </c>
      <c r="C99" s="23" t="s">
        <v>56</v>
      </c>
      <c r="D99" s="108">
        <f t="shared" si="11"/>
        <v>15711517.949999999</v>
      </c>
      <c r="E99" s="92"/>
      <c r="F99" s="89">
        <f t="shared" si="12"/>
        <v>15711517.949999999</v>
      </c>
      <c r="G99" s="92"/>
      <c r="H99" s="91"/>
      <c r="I99" s="92"/>
      <c r="J99" s="91"/>
      <c r="K99" s="91"/>
      <c r="L99" s="92"/>
      <c r="M99" s="117">
        <v>10432286.109999999</v>
      </c>
      <c r="N99" s="117"/>
      <c r="O99" s="117">
        <v>5279231.84</v>
      </c>
      <c r="P99" s="92"/>
    </row>
    <row r="100" spans="1:18" s="18" customFormat="1" ht="22.5">
      <c r="A100" s="60" t="s">
        <v>389</v>
      </c>
      <c r="B100" s="30" t="s">
        <v>599</v>
      </c>
      <c r="C100" s="23" t="s">
        <v>391</v>
      </c>
      <c r="D100" s="108">
        <f t="shared" si="11"/>
        <v>0</v>
      </c>
      <c r="E100" s="92"/>
      <c r="F100" s="89">
        <f t="shared" si="12"/>
        <v>0</v>
      </c>
      <c r="G100" s="92"/>
      <c r="H100" s="91"/>
      <c r="I100" s="92"/>
      <c r="J100" s="91"/>
      <c r="K100" s="91"/>
      <c r="L100" s="92"/>
      <c r="M100" s="117"/>
      <c r="N100" s="117"/>
      <c r="O100" s="117">
        <v>0</v>
      </c>
      <c r="P100" s="92"/>
    </row>
    <row r="101" spans="1:18" s="18" customFormat="1" ht="11.25">
      <c r="A101" s="64" t="s">
        <v>211</v>
      </c>
      <c r="B101" s="135" t="s">
        <v>392</v>
      </c>
      <c r="C101" s="40" t="s">
        <v>50</v>
      </c>
      <c r="D101" s="108">
        <f t="shared" si="11"/>
        <v>112686177.31</v>
      </c>
      <c r="E101" s="102">
        <f>E102+E103+E104+E105+E106+E107+E108+E109</f>
        <v>0</v>
      </c>
      <c r="F101" s="89">
        <f t="shared" si="12"/>
        <v>112686177.31</v>
      </c>
      <c r="G101" s="102">
        <f t="shared" ref="G101:R101" si="19">G102+G103+G104+G105+G106+G107+G108+G109</f>
        <v>0</v>
      </c>
      <c r="H101" s="102">
        <f t="shared" si="19"/>
        <v>0</v>
      </c>
      <c r="I101" s="102">
        <f t="shared" si="19"/>
        <v>0</v>
      </c>
      <c r="J101" s="102">
        <f t="shared" si="19"/>
        <v>0</v>
      </c>
      <c r="K101" s="102">
        <f t="shared" si="19"/>
        <v>0</v>
      </c>
      <c r="L101" s="102">
        <f t="shared" si="19"/>
        <v>0</v>
      </c>
      <c r="M101" s="102">
        <f t="shared" si="19"/>
        <v>27383476.649999999</v>
      </c>
      <c r="N101" s="102">
        <f t="shared" si="19"/>
        <v>55222272.950000003</v>
      </c>
      <c r="O101" s="102">
        <f t="shared" si="19"/>
        <v>30080427.710000001</v>
      </c>
      <c r="P101" s="102">
        <f t="shared" si="19"/>
        <v>0</v>
      </c>
      <c r="Q101" s="95">
        <f t="shared" si="19"/>
        <v>0</v>
      </c>
      <c r="R101" s="102">
        <f t="shared" si="19"/>
        <v>0</v>
      </c>
    </row>
    <row r="102" spans="1:18" s="18" customFormat="1" ht="22.5">
      <c r="A102" s="60" t="s">
        <v>118</v>
      </c>
      <c r="B102" s="217" t="s">
        <v>393</v>
      </c>
      <c r="C102" s="21" t="s">
        <v>59</v>
      </c>
      <c r="D102" s="108">
        <f t="shared" si="11"/>
        <v>1234434.08</v>
      </c>
      <c r="E102" s="92"/>
      <c r="F102" s="89">
        <f t="shared" si="12"/>
        <v>1234434.08</v>
      </c>
      <c r="G102" s="92"/>
      <c r="H102" s="91"/>
      <c r="I102" s="92"/>
      <c r="J102" s="91"/>
      <c r="K102" s="91"/>
      <c r="L102" s="92"/>
      <c r="M102" s="117">
        <v>803653.77</v>
      </c>
      <c r="N102" s="117"/>
      <c r="O102" s="117">
        <v>430780.31</v>
      </c>
      <c r="P102" s="92"/>
    </row>
    <row r="103" spans="1:18" s="18" customFormat="1" ht="11.25">
      <c r="A103" s="62" t="s">
        <v>119</v>
      </c>
      <c r="B103" s="30" t="s">
        <v>394</v>
      </c>
      <c r="C103" s="23" t="s">
        <v>61</v>
      </c>
      <c r="D103" s="108">
        <f t="shared" si="11"/>
        <v>516254.39</v>
      </c>
      <c r="E103" s="101"/>
      <c r="F103" s="89">
        <f t="shared" si="12"/>
        <v>516254.39</v>
      </c>
      <c r="G103" s="101"/>
      <c r="H103" s="91"/>
      <c r="I103" s="92"/>
      <c r="J103" s="91"/>
      <c r="K103" s="91"/>
      <c r="L103" s="92"/>
      <c r="M103" s="117">
        <v>4972.72</v>
      </c>
      <c r="N103" s="117">
        <v>112475.53</v>
      </c>
      <c r="O103" s="117">
        <v>398806.14</v>
      </c>
      <c r="P103" s="92"/>
    </row>
    <row r="104" spans="1:18" s="18" customFormat="1" ht="11.25">
      <c r="A104" s="62" t="s">
        <v>120</v>
      </c>
      <c r="B104" s="30" t="s">
        <v>395</v>
      </c>
      <c r="C104" s="23" t="s">
        <v>63</v>
      </c>
      <c r="D104" s="108">
        <f t="shared" si="11"/>
        <v>7606709.7599999998</v>
      </c>
      <c r="E104" s="92"/>
      <c r="F104" s="89">
        <f t="shared" si="12"/>
        <v>7606709.7599999998</v>
      </c>
      <c r="G104" s="92"/>
      <c r="H104" s="91"/>
      <c r="I104" s="92"/>
      <c r="J104" s="91"/>
      <c r="K104" s="91"/>
      <c r="L104" s="92"/>
      <c r="M104" s="117">
        <v>1057550.53</v>
      </c>
      <c r="N104" s="117">
        <v>3013735.71</v>
      </c>
      <c r="O104" s="117">
        <v>3535423.52</v>
      </c>
      <c r="P104" s="92"/>
    </row>
    <row r="105" spans="1:18" s="18" customFormat="1" ht="33.75">
      <c r="A105" s="62" t="s">
        <v>405</v>
      </c>
      <c r="B105" s="203" t="s">
        <v>396</v>
      </c>
      <c r="C105" s="27" t="s">
        <v>65</v>
      </c>
      <c r="D105" s="108">
        <f t="shared" si="11"/>
        <v>461150</v>
      </c>
      <c r="E105" s="126"/>
      <c r="F105" s="140">
        <f t="shared" si="12"/>
        <v>461150</v>
      </c>
      <c r="G105" s="126"/>
      <c r="H105" s="127"/>
      <c r="I105" s="126"/>
      <c r="J105" s="127"/>
      <c r="K105" s="127"/>
      <c r="L105" s="126"/>
      <c r="M105" s="141"/>
      <c r="N105" s="141">
        <v>461150</v>
      </c>
      <c r="O105" s="141">
        <v>0</v>
      </c>
      <c r="P105" s="103"/>
    </row>
    <row r="106" spans="1:18" s="18" customFormat="1" ht="11.25">
      <c r="A106" s="62" t="s">
        <v>121</v>
      </c>
      <c r="B106" s="30" t="s">
        <v>397</v>
      </c>
      <c r="C106" s="23" t="s">
        <v>67</v>
      </c>
      <c r="D106" s="102">
        <f t="shared" si="11"/>
        <v>70786824.109999999</v>
      </c>
      <c r="E106" s="101"/>
      <c r="F106" s="95">
        <f t="shared" si="12"/>
        <v>70786824.109999999</v>
      </c>
      <c r="G106" s="101"/>
      <c r="H106" s="109"/>
      <c r="I106" s="101"/>
      <c r="J106" s="109"/>
      <c r="K106" s="109"/>
      <c r="L106" s="101"/>
      <c r="M106" s="148">
        <v>16304520.41</v>
      </c>
      <c r="N106" s="148">
        <v>33070370.949999999</v>
      </c>
      <c r="O106" s="148">
        <v>21411932.75</v>
      </c>
      <c r="P106" s="101"/>
    </row>
    <row r="107" spans="1:18" s="18" customFormat="1" ht="11.25">
      <c r="A107" s="224" t="s">
        <v>212</v>
      </c>
      <c r="B107" s="217" t="s">
        <v>398</v>
      </c>
      <c r="C107" s="21" t="s">
        <v>69</v>
      </c>
      <c r="D107" s="100">
        <f t="shared" si="11"/>
        <v>32051217.399999999</v>
      </c>
      <c r="E107" s="92"/>
      <c r="F107" s="89">
        <f t="shared" si="12"/>
        <v>32051217.399999999</v>
      </c>
      <c r="G107" s="92"/>
      <c r="H107" s="91"/>
      <c r="I107" s="92"/>
      <c r="J107" s="91"/>
      <c r="K107" s="91"/>
      <c r="L107" s="92"/>
      <c r="M107" s="117">
        <v>9200668.7300000004</v>
      </c>
      <c r="N107" s="117">
        <v>18551802.16</v>
      </c>
      <c r="O107" s="117">
        <v>4298746.51</v>
      </c>
      <c r="P107" s="92"/>
    </row>
    <row r="108" spans="1:18" s="18" customFormat="1" ht="11.25">
      <c r="A108" s="224" t="s">
        <v>399</v>
      </c>
      <c r="B108" s="217" t="s">
        <v>401</v>
      </c>
      <c r="C108" s="21" t="s">
        <v>403</v>
      </c>
      <c r="D108" s="100">
        <f t="shared" si="11"/>
        <v>29587.57</v>
      </c>
      <c r="E108" s="92"/>
      <c r="F108" s="89">
        <f t="shared" si="12"/>
        <v>29587.57</v>
      </c>
      <c r="G108" s="92"/>
      <c r="H108" s="91"/>
      <c r="I108" s="92"/>
      <c r="J108" s="91"/>
      <c r="K108" s="91"/>
      <c r="L108" s="92"/>
      <c r="M108" s="117">
        <v>12110.49</v>
      </c>
      <c r="N108" s="117">
        <v>12738.6</v>
      </c>
      <c r="O108" s="117">
        <v>4738.4799999999996</v>
      </c>
      <c r="P108" s="92"/>
    </row>
    <row r="109" spans="1:18" s="18" customFormat="1" ht="33.75">
      <c r="A109" s="224" t="s">
        <v>400</v>
      </c>
      <c r="B109" s="217" t="s">
        <v>402</v>
      </c>
      <c r="C109" s="21" t="s">
        <v>404</v>
      </c>
      <c r="D109" s="100">
        <f t="shared" si="11"/>
        <v>0</v>
      </c>
      <c r="E109" s="92"/>
      <c r="F109" s="89">
        <f t="shared" si="12"/>
        <v>0</v>
      </c>
      <c r="G109" s="92"/>
      <c r="H109" s="91"/>
      <c r="I109" s="92"/>
      <c r="J109" s="91"/>
      <c r="K109" s="91"/>
      <c r="L109" s="92"/>
      <c r="M109" s="117"/>
      <c r="N109" s="117"/>
      <c r="O109" s="117">
        <v>0</v>
      </c>
      <c r="P109" s="92"/>
    </row>
    <row r="110" spans="1:18" s="18" customFormat="1" ht="22.5">
      <c r="A110" s="59" t="s">
        <v>407</v>
      </c>
      <c r="B110" s="180" t="s">
        <v>406</v>
      </c>
      <c r="C110" s="38" t="s">
        <v>51</v>
      </c>
      <c r="D110" s="136">
        <f t="shared" si="11"/>
        <v>1963006.55</v>
      </c>
      <c r="E110" s="100">
        <f>E111+E112</f>
        <v>0</v>
      </c>
      <c r="F110" s="89">
        <f t="shared" si="12"/>
        <v>1963006.55</v>
      </c>
      <c r="G110" s="100">
        <f t="shared" ref="G110:P110" si="20">G111+G112</f>
        <v>0</v>
      </c>
      <c r="H110" s="100">
        <f t="shared" si="20"/>
        <v>0</v>
      </c>
      <c r="I110" s="100">
        <f t="shared" si="20"/>
        <v>0</v>
      </c>
      <c r="J110" s="100">
        <f t="shared" si="20"/>
        <v>0</v>
      </c>
      <c r="K110" s="100">
        <f t="shared" si="20"/>
        <v>0</v>
      </c>
      <c r="L110" s="100">
        <f t="shared" si="20"/>
        <v>0</v>
      </c>
      <c r="M110" s="118">
        <f t="shared" si="20"/>
        <v>1963006.55</v>
      </c>
      <c r="N110" s="118">
        <f t="shared" si="20"/>
        <v>0</v>
      </c>
      <c r="O110" s="100">
        <f t="shared" si="20"/>
        <v>0</v>
      </c>
      <c r="P110" s="100">
        <f t="shared" si="20"/>
        <v>0</v>
      </c>
    </row>
    <row r="111" spans="1:18" s="18" customFormat="1" ht="22.5">
      <c r="A111" s="60" t="s">
        <v>122</v>
      </c>
      <c r="B111" s="217" t="s">
        <v>408</v>
      </c>
      <c r="C111" s="21" t="s">
        <v>52</v>
      </c>
      <c r="D111" s="108">
        <f t="shared" si="11"/>
        <v>1963006.55</v>
      </c>
      <c r="E111" s="92"/>
      <c r="F111" s="89">
        <f t="shared" si="12"/>
        <v>1963006.55</v>
      </c>
      <c r="G111" s="92"/>
      <c r="H111" s="91"/>
      <c r="I111" s="92"/>
      <c r="J111" s="91"/>
      <c r="K111" s="91"/>
      <c r="L111" s="92"/>
      <c r="M111" s="117">
        <v>1963006.55</v>
      </c>
      <c r="N111" s="117"/>
      <c r="O111" s="92">
        <v>0</v>
      </c>
      <c r="P111" s="92"/>
    </row>
    <row r="112" spans="1:18" s="18" customFormat="1" ht="11.25">
      <c r="A112" s="62" t="s">
        <v>410</v>
      </c>
      <c r="B112" s="30" t="s">
        <v>409</v>
      </c>
      <c r="C112" s="23" t="s">
        <v>54</v>
      </c>
      <c r="D112" s="108">
        <f t="shared" si="11"/>
        <v>0</v>
      </c>
      <c r="E112" s="101"/>
      <c r="F112" s="89">
        <f t="shared" si="12"/>
        <v>0</v>
      </c>
      <c r="G112" s="101"/>
      <c r="H112" s="91"/>
      <c r="I112" s="92"/>
      <c r="J112" s="91"/>
      <c r="K112" s="91"/>
      <c r="L112" s="92"/>
      <c r="M112" s="117"/>
      <c r="N112" s="117"/>
      <c r="O112" s="92">
        <v>0</v>
      </c>
      <c r="P112" s="92"/>
    </row>
    <row r="113" spans="1:18" s="18" customFormat="1" ht="22.5">
      <c r="A113" s="59" t="s">
        <v>411</v>
      </c>
      <c r="B113" s="180" t="s">
        <v>412</v>
      </c>
      <c r="C113" s="38" t="s">
        <v>57</v>
      </c>
      <c r="D113" s="102">
        <f t="shared" si="11"/>
        <v>393751694.38</v>
      </c>
      <c r="E113" s="100">
        <f>E114+E115+E116+E117+E118+E119+E120+E121+E122+E123+E124</f>
        <v>0</v>
      </c>
      <c r="F113" s="89">
        <f t="shared" si="12"/>
        <v>393751694.38</v>
      </c>
      <c r="G113" s="100">
        <f t="shared" ref="G113:R113" si="21">G114+G115+G116+G117+G118+G119+G120+G121+G122+G123+G124</f>
        <v>0</v>
      </c>
      <c r="H113" s="100">
        <f t="shared" si="21"/>
        <v>0</v>
      </c>
      <c r="I113" s="100">
        <f t="shared" si="21"/>
        <v>0</v>
      </c>
      <c r="J113" s="100">
        <f t="shared" si="21"/>
        <v>0</v>
      </c>
      <c r="K113" s="100">
        <f t="shared" si="21"/>
        <v>0</v>
      </c>
      <c r="L113" s="100">
        <f t="shared" si="21"/>
        <v>0</v>
      </c>
      <c r="M113" s="100">
        <f t="shared" si="21"/>
        <v>389401507.79000002</v>
      </c>
      <c r="N113" s="100">
        <f t="shared" si="21"/>
        <v>4350186.59</v>
      </c>
      <c r="O113" s="100">
        <f t="shared" si="21"/>
        <v>0</v>
      </c>
      <c r="P113" s="100">
        <f t="shared" si="21"/>
        <v>0</v>
      </c>
      <c r="Q113" s="89">
        <f t="shared" si="21"/>
        <v>0</v>
      </c>
      <c r="R113" s="100">
        <f t="shared" si="21"/>
        <v>0</v>
      </c>
    </row>
    <row r="114" spans="1:18" s="18" customFormat="1" ht="45">
      <c r="A114" s="201" t="s">
        <v>603</v>
      </c>
      <c r="B114" s="217" t="s">
        <v>413</v>
      </c>
      <c r="C114" s="21" t="s">
        <v>58</v>
      </c>
      <c r="D114" s="108">
        <f t="shared" si="11"/>
        <v>389651393.36000001</v>
      </c>
      <c r="E114" s="92"/>
      <c r="F114" s="89">
        <f t="shared" si="12"/>
        <v>389651393.36000001</v>
      </c>
      <c r="G114" s="92"/>
      <c r="H114" s="91"/>
      <c r="I114" s="92"/>
      <c r="J114" s="91"/>
      <c r="K114" s="91"/>
      <c r="L114" s="92"/>
      <c r="M114" s="117">
        <v>389401507.79000002</v>
      </c>
      <c r="N114" s="117">
        <v>249885.57</v>
      </c>
      <c r="O114" s="117">
        <v>0</v>
      </c>
      <c r="P114" s="92"/>
    </row>
    <row r="115" spans="1:18" s="18" customFormat="1" ht="33.75">
      <c r="A115" s="201" t="s">
        <v>415</v>
      </c>
      <c r="B115" s="30" t="s">
        <v>414</v>
      </c>
      <c r="C115" s="30" t="s">
        <v>60</v>
      </c>
      <c r="D115" s="108">
        <f t="shared" si="11"/>
        <v>0</v>
      </c>
      <c r="E115" s="101"/>
      <c r="F115" s="89">
        <f t="shared" si="12"/>
        <v>0</v>
      </c>
      <c r="G115" s="101"/>
      <c r="H115" s="109"/>
      <c r="I115" s="101"/>
      <c r="J115" s="109"/>
      <c r="K115" s="91"/>
      <c r="L115" s="92"/>
      <c r="M115" s="117"/>
      <c r="N115" s="117"/>
      <c r="O115" s="117">
        <v>0</v>
      </c>
      <c r="P115" s="92"/>
    </row>
    <row r="116" spans="1:18" s="18" customFormat="1" ht="45">
      <c r="A116" s="201" t="s">
        <v>416</v>
      </c>
      <c r="B116" s="30" t="s">
        <v>417</v>
      </c>
      <c r="C116" s="30" t="s">
        <v>62</v>
      </c>
      <c r="D116" s="108">
        <f t="shared" si="11"/>
        <v>0</v>
      </c>
      <c r="E116" s="101"/>
      <c r="F116" s="89">
        <f t="shared" si="12"/>
        <v>0</v>
      </c>
      <c r="G116" s="101"/>
      <c r="H116" s="109"/>
      <c r="I116" s="101"/>
      <c r="J116" s="109"/>
      <c r="K116" s="91"/>
      <c r="L116" s="92"/>
      <c r="M116" s="117"/>
      <c r="N116" s="117"/>
      <c r="O116" s="117">
        <v>0</v>
      </c>
      <c r="P116" s="92"/>
    </row>
    <row r="117" spans="1:18" s="18" customFormat="1" ht="33.75">
      <c r="A117" s="201" t="s">
        <v>418</v>
      </c>
      <c r="B117" s="30" t="s">
        <v>419</v>
      </c>
      <c r="C117" s="30" t="s">
        <v>64</v>
      </c>
      <c r="D117" s="108">
        <f t="shared" si="11"/>
        <v>0</v>
      </c>
      <c r="E117" s="101"/>
      <c r="F117" s="89">
        <f t="shared" si="12"/>
        <v>0</v>
      </c>
      <c r="G117" s="101"/>
      <c r="H117" s="109"/>
      <c r="I117" s="101"/>
      <c r="J117" s="109"/>
      <c r="K117" s="91"/>
      <c r="L117" s="92"/>
      <c r="M117" s="117"/>
      <c r="N117" s="117"/>
      <c r="O117" s="117">
        <v>0</v>
      </c>
      <c r="P117" s="92"/>
    </row>
    <row r="118" spans="1:18" s="18" customFormat="1" ht="45">
      <c r="A118" s="201" t="s">
        <v>420</v>
      </c>
      <c r="B118" s="30" t="s">
        <v>421</v>
      </c>
      <c r="C118" s="30" t="s">
        <v>66</v>
      </c>
      <c r="D118" s="108">
        <f t="shared" si="11"/>
        <v>3700301.02</v>
      </c>
      <c r="E118" s="101"/>
      <c r="F118" s="89">
        <f t="shared" si="12"/>
        <v>3700301.02</v>
      </c>
      <c r="G118" s="101"/>
      <c r="H118" s="109"/>
      <c r="I118" s="101"/>
      <c r="J118" s="109"/>
      <c r="K118" s="91"/>
      <c r="L118" s="92"/>
      <c r="M118" s="117"/>
      <c r="N118" s="117">
        <v>3700301.02</v>
      </c>
      <c r="O118" s="117">
        <v>0</v>
      </c>
      <c r="P118" s="92"/>
    </row>
    <row r="119" spans="1:18" s="18" customFormat="1" ht="45">
      <c r="A119" s="201" t="s">
        <v>422</v>
      </c>
      <c r="B119" s="30" t="s">
        <v>423</v>
      </c>
      <c r="C119" s="30" t="s">
        <v>68</v>
      </c>
      <c r="D119" s="108">
        <f t="shared" si="11"/>
        <v>400000</v>
      </c>
      <c r="E119" s="101"/>
      <c r="F119" s="89">
        <f t="shared" si="12"/>
        <v>400000</v>
      </c>
      <c r="G119" s="101"/>
      <c r="H119" s="109"/>
      <c r="I119" s="101"/>
      <c r="J119" s="109"/>
      <c r="K119" s="91"/>
      <c r="L119" s="92"/>
      <c r="M119" s="117"/>
      <c r="N119" s="117">
        <v>400000</v>
      </c>
      <c r="O119" s="117">
        <v>0</v>
      </c>
      <c r="P119" s="92"/>
    </row>
    <row r="120" spans="1:18" s="18" customFormat="1" ht="33.75">
      <c r="A120" s="201" t="s">
        <v>424</v>
      </c>
      <c r="B120" s="203" t="s">
        <v>425</v>
      </c>
      <c r="C120" s="203" t="s">
        <v>426</v>
      </c>
      <c r="D120" s="108">
        <f t="shared" si="11"/>
        <v>0</v>
      </c>
      <c r="E120" s="126"/>
      <c r="F120" s="140">
        <f t="shared" si="12"/>
        <v>0</v>
      </c>
      <c r="G120" s="126"/>
      <c r="H120" s="127"/>
      <c r="I120" s="126"/>
      <c r="J120" s="127"/>
      <c r="K120" s="127"/>
      <c r="L120" s="126"/>
      <c r="M120" s="220"/>
      <c r="N120" s="220"/>
      <c r="O120" s="220">
        <v>0</v>
      </c>
      <c r="P120" s="126"/>
    </row>
    <row r="121" spans="1:18" s="18" customFormat="1" ht="45">
      <c r="A121" s="201" t="s">
        <v>429</v>
      </c>
      <c r="B121" s="30" t="s">
        <v>427</v>
      </c>
      <c r="C121" s="30" t="s">
        <v>428</v>
      </c>
      <c r="D121" s="102">
        <f t="shared" si="11"/>
        <v>0</v>
      </c>
      <c r="E121" s="101"/>
      <c r="F121" s="95">
        <f t="shared" si="12"/>
        <v>0</v>
      </c>
      <c r="G121" s="101"/>
      <c r="H121" s="109"/>
      <c r="I121" s="101"/>
      <c r="J121" s="109"/>
      <c r="K121" s="109"/>
      <c r="L121" s="101"/>
      <c r="M121" s="148"/>
      <c r="N121" s="148"/>
      <c r="O121" s="148">
        <v>0</v>
      </c>
      <c r="P121" s="101"/>
    </row>
    <row r="122" spans="1:18" s="18" customFormat="1" ht="33.75">
      <c r="A122" s="201" t="s">
        <v>430</v>
      </c>
      <c r="B122" s="30" t="s">
        <v>431</v>
      </c>
      <c r="C122" s="30" t="s">
        <v>432</v>
      </c>
      <c r="D122" s="108">
        <f t="shared" si="11"/>
        <v>0</v>
      </c>
      <c r="E122" s="101"/>
      <c r="F122" s="89">
        <f t="shared" si="12"/>
        <v>0</v>
      </c>
      <c r="G122" s="101"/>
      <c r="H122" s="109"/>
      <c r="I122" s="101"/>
      <c r="J122" s="109"/>
      <c r="K122" s="91"/>
      <c r="L122" s="92"/>
      <c r="M122" s="117"/>
      <c r="N122" s="117"/>
      <c r="O122" s="117">
        <v>0</v>
      </c>
      <c r="P122" s="92"/>
    </row>
    <row r="123" spans="1:18" s="18" customFormat="1" ht="45">
      <c r="A123" s="201" t="s">
        <v>433</v>
      </c>
      <c r="B123" s="30" t="s">
        <v>434</v>
      </c>
      <c r="C123" s="30" t="s">
        <v>435</v>
      </c>
      <c r="D123" s="108">
        <f t="shared" si="11"/>
        <v>0</v>
      </c>
      <c r="E123" s="101"/>
      <c r="F123" s="89">
        <f t="shared" si="12"/>
        <v>0</v>
      </c>
      <c r="G123" s="101"/>
      <c r="H123" s="109"/>
      <c r="I123" s="101"/>
      <c r="J123" s="109"/>
      <c r="K123" s="91"/>
      <c r="L123" s="92"/>
      <c r="M123" s="117"/>
      <c r="N123" s="117"/>
      <c r="O123" s="117">
        <v>0</v>
      </c>
      <c r="P123" s="92"/>
    </row>
    <row r="124" spans="1:18" s="18" customFormat="1" ht="45">
      <c r="A124" s="201" t="s">
        <v>438</v>
      </c>
      <c r="B124" s="30" t="s">
        <v>437</v>
      </c>
      <c r="C124" s="30" t="s">
        <v>436</v>
      </c>
      <c r="D124" s="108">
        <f t="shared" si="11"/>
        <v>0</v>
      </c>
      <c r="E124" s="101"/>
      <c r="F124" s="89">
        <f t="shared" si="12"/>
        <v>0</v>
      </c>
      <c r="G124" s="101"/>
      <c r="H124" s="109"/>
      <c r="I124" s="101"/>
      <c r="J124" s="109"/>
      <c r="K124" s="91"/>
      <c r="L124" s="92"/>
      <c r="M124" s="117"/>
      <c r="N124" s="117"/>
      <c r="O124" s="117">
        <v>0</v>
      </c>
      <c r="P124" s="92"/>
    </row>
    <row r="125" spans="1:18" s="18" customFormat="1" ht="11.25">
      <c r="A125" s="59" t="s">
        <v>123</v>
      </c>
      <c r="B125" s="180" t="s">
        <v>439</v>
      </c>
      <c r="C125" s="38" t="s">
        <v>70</v>
      </c>
      <c r="D125" s="108">
        <f t="shared" si="11"/>
        <v>0</v>
      </c>
      <c r="E125" s="100">
        <f>E126+E127+E128</f>
        <v>0</v>
      </c>
      <c r="F125" s="89">
        <f t="shared" si="12"/>
        <v>0</v>
      </c>
      <c r="G125" s="100">
        <f t="shared" ref="G125:P125" si="22">G126+G127+G128</f>
        <v>22720322</v>
      </c>
      <c r="H125" s="100">
        <f t="shared" si="22"/>
        <v>0</v>
      </c>
      <c r="I125" s="100">
        <f t="shared" si="22"/>
        <v>0</v>
      </c>
      <c r="J125" s="100">
        <f t="shared" si="22"/>
        <v>0</v>
      </c>
      <c r="K125" s="100">
        <f t="shared" si="22"/>
        <v>0</v>
      </c>
      <c r="L125" s="100">
        <f t="shared" si="22"/>
        <v>0</v>
      </c>
      <c r="M125" s="102">
        <f t="shared" si="22"/>
        <v>21988920</v>
      </c>
      <c r="N125" s="102">
        <f t="shared" si="22"/>
        <v>400000</v>
      </c>
      <c r="O125" s="102">
        <f t="shared" si="22"/>
        <v>331402</v>
      </c>
      <c r="P125" s="100">
        <f t="shared" si="22"/>
        <v>0</v>
      </c>
    </row>
    <row r="126" spans="1:18" s="18" customFormat="1" ht="33.75">
      <c r="A126" s="60" t="s">
        <v>213</v>
      </c>
      <c r="B126" s="217" t="s">
        <v>440</v>
      </c>
      <c r="C126" s="21" t="s">
        <v>71</v>
      </c>
      <c r="D126" s="108">
        <f t="shared" si="11"/>
        <v>0</v>
      </c>
      <c r="E126" s="92"/>
      <c r="F126" s="89">
        <f t="shared" si="12"/>
        <v>0</v>
      </c>
      <c r="G126" s="92">
        <v>22720322</v>
      </c>
      <c r="H126" s="91"/>
      <c r="I126" s="92"/>
      <c r="J126" s="91"/>
      <c r="K126" s="91"/>
      <c r="L126" s="91"/>
      <c r="M126" s="101">
        <v>21988920</v>
      </c>
      <c r="N126" s="101">
        <v>400000</v>
      </c>
      <c r="O126" s="101">
        <v>331402</v>
      </c>
      <c r="P126" s="92"/>
    </row>
    <row r="127" spans="1:18" s="18" customFormat="1" ht="33.75">
      <c r="A127" s="60" t="s">
        <v>124</v>
      </c>
      <c r="B127" s="217" t="s">
        <v>441</v>
      </c>
      <c r="C127" s="21" t="s">
        <v>72</v>
      </c>
      <c r="D127" s="108">
        <f t="shared" si="11"/>
        <v>0</v>
      </c>
      <c r="E127" s="92"/>
      <c r="F127" s="89">
        <f t="shared" si="12"/>
        <v>0</v>
      </c>
      <c r="G127" s="92"/>
      <c r="H127" s="91"/>
      <c r="I127" s="92"/>
      <c r="J127" s="91"/>
      <c r="K127" s="91"/>
      <c r="L127" s="92"/>
      <c r="M127" s="101"/>
      <c r="N127" s="101"/>
      <c r="O127" s="101">
        <v>0</v>
      </c>
      <c r="P127" s="92"/>
    </row>
    <row r="128" spans="1:18" s="18" customFormat="1" ht="22.5">
      <c r="A128" s="60" t="s">
        <v>125</v>
      </c>
      <c r="B128" s="223" t="s">
        <v>442</v>
      </c>
      <c r="C128" s="25" t="s">
        <v>78</v>
      </c>
      <c r="D128" s="108">
        <f t="shared" si="11"/>
        <v>0</v>
      </c>
      <c r="E128" s="103"/>
      <c r="F128" s="89">
        <f t="shared" si="12"/>
        <v>0</v>
      </c>
      <c r="G128" s="103"/>
      <c r="H128" s="91"/>
      <c r="I128" s="92"/>
      <c r="J128" s="91"/>
      <c r="K128" s="91"/>
      <c r="L128" s="92"/>
      <c r="M128" s="101"/>
      <c r="N128" s="101"/>
      <c r="O128" s="101">
        <v>0</v>
      </c>
      <c r="P128" s="92"/>
    </row>
    <row r="129" spans="1:18" s="18" customFormat="1" ht="11.25">
      <c r="A129" s="64" t="s">
        <v>126</v>
      </c>
      <c r="B129" s="135" t="s">
        <v>443</v>
      </c>
      <c r="C129" s="40" t="s">
        <v>73</v>
      </c>
      <c r="D129" s="108">
        <f t="shared" si="11"/>
        <v>17383039.510000002</v>
      </c>
      <c r="E129" s="102">
        <f>E130+E131+E132+E133+E134+E135+E136</f>
        <v>0</v>
      </c>
      <c r="F129" s="89">
        <f t="shared" si="12"/>
        <v>17383039.510000002</v>
      </c>
      <c r="G129" s="102">
        <f t="shared" ref="G129:R129" si="23">G130+G131+G132+G133+G134+G135+G136</f>
        <v>0</v>
      </c>
      <c r="H129" s="102">
        <f t="shared" si="23"/>
        <v>0</v>
      </c>
      <c r="I129" s="102">
        <f t="shared" si="23"/>
        <v>0</v>
      </c>
      <c r="J129" s="102">
        <f t="shared" si="23"/>
        <v>0</v>
      </c>
      <c r="K129" s="102">
        <f t="shared" si="23"/>
        <v>0</v>
      </c>
      <c r="L129" s="102">
        <f t="shared" si="23"/>
        <v>0</v>
      </c>
      <c r="M129" s="102">
        <f t="shared" si="23"/>
        <v>15815602.279999999</v>
      </c>
      <c r="N129" s="102">
        <f t="shared" si="23"/>
        <v>190983.96</v>
      </c>
      <c r="O129" s="102">
        <f t="shared" si="23"/>
        <v>1376453.27</v>
      </c>
      <c r="P129" s="102">
        <f t="shared" si="23"/>
        <v>0</v>
      </c>
      <c r="Q129" s="95">
        <f t="shared" si="23"/>
        <v>0</v>
      </c>
      <c r="R129" s="102">
        <f t="shared" si="23"/>
        <v>0</v>
      </c>
    </row>
    <row r="130" spans="1:18" s="18" customFormat="1" ht="33.75">
      <c r="A130" s="201" t="s">
        <v>445</v>
      </c>
      <c r="B130" s="223" t="s">
        <v>444</v>
      </c>
      <c r="C130" s="25" t="s">
        <v>74</v>
      </c>
      <c r="D130" s="108">
        <f t="shared" si="11"/>
        <v>0</v>
      </c>
      <c r="E130" s="92"/>
      <c r="F130" s="89">
        <f t="shared" si="12"/>
        <v>0</v>
      </c>
      <c r="G130" s="92"/>
      <c r="H130" s="91"/>
      <c r="I130" s="92"/>
      <c r="J130" s="91"/>
      <c r="K130" s="91"/>
      <c r="L130" s="91"/>
      <c r="M130" s="101"/>
      <c r="N130" s="101"/>
      <c r="O130" s="101">
        <v>0</v>
      </c>
      <c r="P130" s="92"/>
    </row>
    <row r="131" spans="1:18" s="18" customFormat="1" ht="22.5">
      <c r="A131" s="201" t="s">
        <v>446</v>
      </c>
      <c r="B131" s="30" t="s">
        <v>448</v>
      </c>
      <c r="C131" s="23" t="s">
        <v>75</v>
      </c>
      <c r="D131" s="108">
        <f t="shared" si="11"/>
        <v>12527597.5</v>
      </c>
      <c r="E131" s="101"/>
      <c r="F131" s="89">
        <f t="shared" si="12"/>
        <v>12527597.5</v>
      </c>
      <c r="G131" s="101"/>
      <c r="H131" s="91"/>
      <c r="I131" s="92"/>
      <c r="J131" s="91"/>
      <c r="K131" s="91"/>
      <c r="L131" s="92"/>
      <c r="M131" s="101">
        <v>12527597.5</v>
      </c>
      <c r="N131" s="101"/>
      <c r="O131" s="101">
        <v>0</v>
      </c>
      <c r="P131" s="92"/>
    </row>
    <row r="132" spans="1:18" s="18" customFormat="1" ht="22.5">
      <c r="A132" s="201" t="s">
        <v>447</v>
      </c>
      <c r="B132" s="203" t="s">
        <v>449</v>
      </c>
      <c r="C132" s="27" t="s">
        <v>83</v>
      </c>
      <c r="D132" s="108">
        <f t="shared" si="11"/>
        <v>0</v>
      </c>
      <c r="E132" s="101"/>
      <c r="F132" s="89">
        <f t="shared" si="12"/>
        <v>0</v>
      </c>
      <c r="G132" s="101"/>
      <c r="H132" s="91"/>
      <c r="I132" s="92"/>
      <c r="J132" s="91"/>
      <c r="K132" s="91"/>
      <c r="L132" s="92"/>
      <c r="M132" s="101"/>
      <c r="N132" s="101"/>
      <c r="O132" s="101">
        <v>0</v>
      </c>
      <c r="P132" s="92"/>
    </row>
    <row r="133" spans="1:18" s="18" customFormat="1" ht="33.75">
      <c r="A133" s="201" t="s">
        <v>452</v>
      </c>
      <c r="B133" s="203" t="s">
        <v>450</v>
      </c>
      <c r="C133" s="27" t="s">
        <v>451</v>
      </c>
      <c r="D133" s="108">
        <f t="shared" si="11"/>
        <v>4555564.68</v>
      </c>
      <c r="E133" s="101"/>
      <c r="F133" s="89">
        <f t="shared" si="12"/>
        <v>4555564.68</v>
      </c>
      <c r="G133" s="101"/>
      <c r="H133" s="91"/>
      <c r="I133" s="92"/>
      <c r="J133" s="91"/>
      <c r="K133" s="91"/>
      <c r="L133" s="92"/>
      <c r="M133" s="101">
        <v>3021318.28</v>
      </c>
      <c r="N133" s="101">
        <v>190983.96</v>
      </c>
      <c r="O133" s="101">
        <v>1343262.44</v>
      </c>
      <c r="P133" s="92"/>
    </row>
    <row r="134" spans="1:18" s="18" customFormat="1" ht="33.75">
      <c r="A134" s="201" t="s">
        <v>453</v>
      </c>
      <c r="B134" s="203" t="s">
        <v>454</v>
      </c>
      <c r="C134" s="27" t="s">
        <v>455</v>
      </c>
      <c r="D134" s="108">
        <f t="shared" si="11"/>
        <v>0</v>
      </c>
      <c r="E134" s="101"/>
      <c r="F134" s="89">
        <f t="shared" si="12"/>
        <v>0</v>
      </c>
      <c r="G134" s="101"/>
      <c r="H134" s="91"/>
      <c r="I134" s="92"/>
      <c r="J134" s="91"/>
      <c r="K134" s="91"/>
      <c r="L134" s="92"/>
      <c r="M134" s="101"/>
      <c r="N134" s="101"/>
      <c r="O134" s="101">
        <v>0</v>
      </c>
      <c r="P134" s="92"/>
    </row>
    <row r="135" spans="1:18" s="18" customFormat="1" ht="22.5">
      <c r="A135" s="201" t="s">
        <v>456</v>
      </c>
      <c r="B135" s="203" t="s">
        <v>457</v>
      </c>
      <c r="C135" s="27" t="s">
        <v>461</v>
      </c>
      <c r="D135" s="108">
        <f t="shared" si="11"/>
        <v>299877.33</v>
      </c>
      <c r="E135" s="101"/>
      <c r="F135" s="89">
        <f t="shared" si="12"/>
        <v>299877.33</v>
      </c>
      <c r="G135" s="101"/>
      <c r="H135" s="91"/>
      <c r="I135" s="92"/>
      <c r="J135" s="91"/>
      <c r="K135" s="91"/>
      <c r="L135" s="92"/>
      <c r="M135" s="101">
        <v>266686.5</v>
      </c>
      <c r="N135" s="101"/>
      <c r="O135" s="101">
        <v>33190.83</v>
      </c>
      <c r="P135" s="92"/>
    </row>
    <row r="136" spans="1:18" s="18" customFormat="1" ht="22.5">
      <c r="A136" s="201" t="s">
        <v>458</v>
      </c>
      <c r="B136" s="203" t="s">
        <v>459</v>
      </c>
      <c r="C136" s="27" t="s">
        <v>460</v>
      </c>
      <c r="D136" s="108">
        <f t="shared" si="11"/>
        <v>0</v>
      </c>
      <c r="E136" s="101"/>
      <c r="F136" s="89">
        <f t="shared" si="12"/>
        <v>0</v>
      </c>
      <c r="G136" s="101"/>
      <c r="H136" s="91"/>
      <c r="I136" s="92"/>
      <c r="J136" s="91"/>
      <c r="K136" s="91"/>
      <c r="L136" s="92"/>
      <c r="M136" s="101"/>
      <c r="N136" s="101"/>
      <c r="O136" s="101">
        <v>0</v>
      </c>
      <c r="P136" s="92"/>
    </row>
    <row r="137" spans="1:18" s="18" customFormat="1" ht="11.25">
      <c r="A137" s="204" t="s">
        <v>127</v>
      </c>
      <c r="B137" s="135" t="s">
        <v>462</v>
      </c>
      <c r="C137" s="40" t="s">
        <v>76</v>
      </c>
      <c r="D137" s="108">
        <f t="shared" si="11"/>
        <v>0</v>
      </c>
      <c r="E137" s="102">
        <f>E138</f>
        <v>0</v>
      </c>
      <c r="F137" s="89">
        <f t="shared" si="12"/>
        <v>0</v>
      </c>
      <c r="G137" s="102">
        <f t="shared" ref="G137:P137" si="24">G138</f>
        <v>0</v>
      </c>
      <c r="H137" s="102">
        <f t="shared" si="24"/>
        <v>0</v>
      </c>
      <c r="I137" s="102">
        <f t="shared" si="24"/>
        <v>0</v>
      </c>
      <c r="J137" s="102">
        <f t="shared" si="24"/>
        <v>0</v>
      </c>
      <c r="K137" s="102">
        <f t="shared" si="24"/>
        <v>0</v>
      </c>
      <c r="L137" s="102">
        <f t="shared" si="24"/>
        <v>0</v>
      </c>
      <c r="M137" s="102">
        <f t="shared" si="24"/>
        <v>0</v>
      </c>
      <c r="N137" s="102">
        <f t="shared" si="24"/>
        <v>0</v>
      </c>
      <c r="O137" s="102">
        <f t="shared" si="24"/>
        <v>0</v>
      </c>
      <c r="P137" s="102">
        <f t="shared" si="24"/>
        <v>0</v>
      </c>
    </row>
    <row r="138" spans="1:18" s="18" customFormat="1" ht="33.75">
      <c r="A138" s="201" t="s">
        <v>128</v>
      </c>
      <c r="B138" s="223" t="s">
        <v>463</v>
      </c>
      <c r="C138" s="25" t="s">
        <v>77</v>
      </c>
      <c r="D138" s="108">
        <f t="shared" si="11"/>
        <v>0</v>
      </c>
      <c r="E138" s="92"/>
      <c r="F138" s="89">
        <f t="shared" si="12"/>
        <v>0</v>
      </c>
      <c r="G138" s="92"/>
      <c r="H138" s="91"/>
      <c r="I138" s="92"/>
      <c r="J138" s="91"/>
      <c r="K138" s="91"/>
      <c r="L138" s="92"/>
      <c r="M138" s="101"/>
      <c r="N138" s="101"/>
      <c r="O138" s="101">
        <v>0</v>
      </c>
      <c r="P138" s="92"/>
    </row>
    <row r="139" spans="1:18" s="18" customFormat="1" ht="22.5">
      <c r="A139" s="64" t="s">
        <v>464</v>
      </c>
      <c r="B139" s="135" t="s">
        <v>465</v>
      </c>
      <c r="C139" s="40" t="s">
        <v>79</v>
      </c>
      <c r="D139" s="108">
        <f t="shared" si="11"/>
        <v>6467061.4000000004</v>
      </c>
      <c r="E139" s="102">
        <f>E140+E141+E142+E143+E144+E145</f>
        <v>0</v>
      </c>
      <c r="F139" s="95">
        <f t="shared" si="12"/>
        <v>6467061.4000000004</v>
      </c>
      <c r="G139" s="102">
        <f t="shared" ref="G139:P139" si="25">G140+G141+G142+G143+G144+G145</f>
        <v>0</v>
      </c>
      <c r="H139" s="102">
        <f t="shared" si="25"/>
        <v>0</v>
      </c>
      <c r="I139" s="102">
        <f t="shared" si="25"/>
        <v>0</v>
      </c>
      <c r="J139" s="102">
        <f t="shared" si="25"/>
        <v>0</v>
      </c>
      <c r="K139" s="102">
        <f t="shared" si="25"/>
        <v>0</v>
      </c>
      <c r="L139" s="102">
        <f t="shared" si="25"/>
        <v>0</v>
      </c>
      <c r="M139" s="102">
        <f t="shared" si="25"/>
        <v>6467061.4000000004</v>
      </c>
      <c r="N139" s="102">
        <f t="shared" si="25"/>
        <v>0</v>
      </c>
      <c r="O139" s="102">
        <f t="shared" si="25"/>
        <v>0</v>
      </c>
      <c r="P139" s="102">
        <f t="shared" si="25"/>
        <v>0</v>
      </c>
    </row>
    <row r="140" spans="1:18" s="18" customFormat="1" ht="45">
      <c r="A140" s="201" t="s">
        <v>604</v>
      </c>
      <c r="B140" s="30" t="s">
        <v>466</v>
      </c>
      <c r="C140" s="23" t="s">
        <v>80</v>
      </c>
      <c r="D140" s="102">
        <f t="shared" si="11"/>
        <v>1000970</v>
      </c>
      <c r="E140" s="101"/>
      <c r="F140" s="95">
        <f t="shared" si="12"/>
        <v>1000970</v>
      </c>
      <c r="G140" s="101"/>
      <c r="H140" s="109"/>
      <c r="I140" s="101"/>
      <c r="J140" s="109"/>
      <c r="K140" s="109"/>
      <c r="L140" s="101"/>
      <c r="M140" s="101">
        <v>1000970</v>
      </c>
      <c r="N140" s="101"/>
      <c r="O140" s="101">
        <v>0</v>
      </c>
      <c r="P140" s="101"/>
    </row>
    <row r="141" spans="1:18" s="18" customFormat="1" ht="33.75">
      <c r="A141" s="201" t="s">
        <v>468</v>
      </c>
      <c r="B141" s="223" t="s">
        <v>467</v>
      </c>
      <c r="C141" s="25" t="s">
        <v>81</v>
      </c>
      <c r="D141" s="136">
        <f t="shared" ref="D141:D204" si="26">F141+P141-E141</f>
        <v>0</v>
      </c>
      <c r="E141" s="103"/>
      <c r="F141" s="137">
        <f t="shared" ref="F141:F204" si="27">H141+I141+J141+K141+L141+M141+N141+O141-G141</f>
        <v>0</v>
      </c>
      <c r="G141" s="103"/>
      <c r="H141" s="94"/>
      <c r="I141" s="103"/>
      <c r="J141" s="94"/>
      <c r="K141" s="94"/>
      <c r="L141" s="103"/>
      <c r="M141" s="103"/>
      <c r="N141" s="103"/>
      <c r="O141" s="103">
        <v>0</v>
      </c>
      <c r="P141" s="103"/>
    </row>
    <row r="142" spans="1:18" s="18" customFormat="1" ht="45">
      <c r="A142" s="201" t="s">
        <v>470</v>
      </c>
      <c r="B142" s="30" t="s">
        <v>471</v>
      </c>
      <c r="C142" s="23" t="s">
        <v>82</v>
      </c>
      <c r="D142" s="102">
        <f t="shared" si="26"/>
        <v>0</v>
      </c>
      <c r="E142" s="101"/>
      <c r="F142" s="95">
        <f t="shared" si="27"/>
        <v>0</v>
      </c>
      <c r="G142" s="101"/>
      <c r="H142" s="109"/>
      <c r="I142" s="101"/>
      <c r="J142" s="109"/>
      <c r="K142" s="109"/>
      <c r="L142" s="101"/>
      <c r="M142" s="101"/>
      <c r="N142" s="101"/>
      <c r="O142" s="101">
        <v>0</v>
      </c>
      <c r="P142" s="101"/>
    </row>
    <row r="143" spans="1:18" s="18" customFormat="1" ht="33.75">
      <c r="A143" s="201" t="s">
        <v>472</v>
      </c>
      <c r="B143" s="30" t="s">
        <v>473</v>
      </c>
      <c r="C143" s="23" t="s">
        <v>474</v>
      </c>
      <c r="D143" s="108">
        <f t="shared" si="26"/>
        <v>0</v>
      </c>
      <c r="E143" s="92"/>
      <c r="F143" s="89">
        <f t="shared" si="27"/>
        <v>0</v>
      </c>
      <c r="G143" s="92"/>
      <c r="H143" s="91"/>
      <c r="I143" s="92"/>
      <c r="J143" s="91"/>
      <c r="K143" s="91"/>
      <c r="L143" s="92"/>
      <c r="M143" s="101"/>
      <c r="N143" s="101"/>
      <c r="O143" s="101">
        <v>0</v>
      </c>
      <c r="P143" s="92"/>
    </row>
    <row r="144" spans="1:18" s="18" customFormat="1" ht="45">
      <c r="A144" s="201" t="s">
        <v>475</v>
      </c>
      <c r="B144" s="30" t="s">
        <v>476</v>
      </c>
      <c r="C144" s="23" t="s">
        <v>477</v>
      </c>
      <c r="D144" s="108">
        <f t="shared" si="26"/>
        <v>2526</v>
      </c>
      <c r="E144" s="92"/>
      <c r="F144" s="89">
        <f t="shared" si="27"/>
        <v>2526</v>
      </c>
      <c r="G144" s="92"/>
      <c r="H144" s="91"/>
      <c r="I144" s="92"/>
      <c r="J144" s="91"/>
      <c r="K144" s="91"/>
      <c r="L144" s="92"/>
      <c r="M144" s="101">
        <v>2526</v>
      </c>
      <c r="N144" s="101"/>
      <c r="O144" s="101">
        <v>0</v>
      </c>
      <c r="P144" s="92"/>
    </row>
    <row r="145" spans="1:18" s="18" customFormat="1" ht="45">
      <c r="A145" s="201" t="s">
        <v>478</v>
      </c>
      <c r="B145" s="30" t="s">
        <v>479</v>
      </c>
      <c r="C145" s="23" t="s">
        <v>480</v>
      </c>
      <c r="D145" s="108">
        <f t="shared" si="26"/>
        <v>5463565.4000000004</v>
      </c>
      <c r="E145" s="92"/>
      <c r="F145" s="89">
        <f t="shared" si="27"/>
        <v>5463565.4000000004</v>
      </c>
      <c r="G145" s="92"/>
      <c r="H145" s="91"/>
      <c r="I145" s="92"/>
      <c r="J145" s="91"/>
      <c r="K145" s="91"/>
      <c r="L145" s="92"/>
      <c r="M145" s="101">
        <v>5463565.4000000004</v>
      </c>
      <c r="N145" s="101"/>
      <c r="O145" s="101">
        <v>0</v>
      </c>
      <c r="P145" s="92"/>
    </row>
    <row r="146" spans="1:18" s="18" customFormat="1" ht="11.25">
      <c r="A146" s="152" t="s">
        <v>129</v>
      </c>
      <c r="B146" s="205" t="s">
        <v>481</v>
      </c>
      <c r="C146" s="151" t="s">
        <v>84</v>
      </c>
      <c r="D146" s="108">
        <f t="shared" si="26"/>
        <v>1239551.3</v>
      </c>
      <c r="E146" s="153">
        <f>E147+E148+E149+E150+E151+E152+E153+E154+E155</f>
        <v>0</v>
      </c>
      <c r="F146" s="89">
        <f t="shared" si="27"/>
        <v>1239551.3</v>
      </c>
      <c r="G146" s="153">
        <f t="shared" ref="G146:R146" si="28">G147+G148+G149+G150+G151+G152+G153+G154+G155</f>
        <v>0</v>
      </c>
      <c r="H146" s="153">
        <f t="shared" si="28"/>
        <v>0</v>
      </c>
      <c r="I146" s="153">
        <f t="shared" si="28"/>
        <v>0</v>
      </c>
      <c r="J146" s="153">
        <f t="shared" si="28"/>
        <v>0</v>
      </c>
      <c r="K146" s="153">
        <f t="shared" si="28"/>
        <v>0</v>
      </c>
      <c r="L146" s="153">
        <f t="shared" si="28"/>
        <v>0</v>
      </c>
      <c r="M146" s="153">
        <f t="shared" si="28"/>
        <v>768798.23</v>
      </c>
      <c r="N146" s="153">
        <f t="shared" si="28"/>
        <v>287760.68</v>
      </c>
      <c r="O146" s="153">
        <f t="shared" si="28"/>
        <v>182992.39</v>
      </c>
      <c r="P146" s="153">
        <f t="shared" si="28"/>
        <v>0</v>
      </c>
      <c r="Q146" s="195">
        <f t="shared" si="28"/>
        <v>0</v>
      </c>
      <c r="R146" s="153">
        <f t="shared" si="28"/>
        <v>0</v>
      </c>
    </row>
    <row r="147" spans="1:18" s="18" customFormat="1" ht="22.5">
      <c r="A147" s="201" t="s">
        <v>214</v>
      </c>
      <c r="B147" s="30" t="s">
        <v>482</v>
      </c>
      <c r="C147" s="23" t="s">
        <v>600</v>
      </c>
      <c r="D147" s="108">
        <f t="shared" si="26"/>
        <v>207139.43</v>
      </c>
      <c r="E147" s="101"/>
      <c r="F147" s="89">
        <f t="shared" si="27"/>
        <v>207139.43</v>
      </c>
      <c r="G147" s="101"/>
      <c r="H147" s="91"/>
      <c r="I147" s="92"/>
      <c r="J147" s="91"/>
      <c r="K147" s="91"/>
      <c r="L147" s="92"/>
      <c r="M147" s="117">
        <v>83675</v>
      </c>
      <c r="N147" s="117"/>
      <c r="O147" s="117">
        <v>123464.43</v>
      </c>
      <c r="P147" s="92"/>
    </row>
    <row r="148" spans="1:18" s="18" customFormat="1" ht="33.75">
      <c r="A148" s="201" t="s">
        <v>215</v>
      </c>
      <c r="B148" s="30" t="s">
        <v>483</v>
      </c>
      <c r="C148" s="23" t="s">
        <v>217</v>
      </c>
      <c r="D148" s="108">
        <f t="shared" si="26"/>
        <v>27423.4</v>
      </c>
      <c r="E148" s="101"/>
      <c r="F148" s="89">
        <f t="shared" si="27"/>
        <v>27423.4</v>
      </c>
      <c r="G148" s="101"/>
      <c r="H148" s="91"/>
      <c r="I148" s="92"/>
      <c r="J148" s="91"/>
      <c r="K148" s="91"/>
      <c r="L148" s="92"/>
      <c r="M148" s="117">
        <v>18543.48</v>
      </c>
      <c r="N148" s="117"/>
      <c r="O148" s="117">
        <v>8879.92</v>
      </c>
      <c r="P148" s="92"/>
    </row>
    <row r="149" spans="1:18" s="18" customFormat="1" ht="33.75">
      <c r="A149" s="201" t="s">
        <v>484</v>
      </c>
      <c r="B149" s="30" t="s">
        <v>485</v>
      </c>
      <c r="C149" s="23" t="s">
        <v>218</v>
      </c>
      <c r="D149" s="108">
        <f t="shared" si="26"/>
        <v>74.06</v>
      </c>
      <c r="E149" s="101"/>
      <c r="F149" s="89">
        <f t="shared" si="27"/>
        <v>74.06</v>
      </c>
      <c r="G149" s="101"/>
      <c r="H149" s="91"/>
      <c r="I149" s="92"/>
      <c r="J149" s="91"/>
      <c r="K149" s="91"/>
      <c r="L149" s="92"/>
      <c r="M149" s="117">
        <v>40.56</v>
      </c>
      <c r="N149" s="117"/>
      <c r="O149" s="117">
        <v>33.5</v>
      </c>
      <c r="P149" s="92"/>
    </row>
    <row r="150" spans="1:18" s="18" customFormat="1" ht="22.5">
      <c r="A150" s="201" t="s">
        <v>216</v>
      </c>
      <c r="B150" s="30" t="s">
        <v>486</v>
      </c>
      <c r="C150" s="23" t="s">
        <v>219</v>
      </c>
      <c r="D150" s="108">
        <f t="shared" si="26"/>
        <v>0</v>
      </c>
      <c r="E150" s="101"/>
      <c r="F150" s="89">
        <f t="shared" si="27"/>
        <v>0</v>
      </c>
      <c r="G150" s="101"/>
      <c r="H150" s="91"/>
      <c r="I150" s="92"/>
      <c r="J150" s="91"/>
      <c r="K150" s="91"/>
      <c r="L150" s="92"/>
      <c r="M150" s="117"/>
      <c r="N150" s="117"/>
      <c r="O150" s="117">
        <v>0</v>
      </c>
      <c r="P150" s="92"/>
    </row>
    <row r="151" spans="1:18" s="18" customFormat="1" ht="22.5">
      <c r="A151" s="201" t="s">
        <v>488</v>
      </c>
      <c r="B151" s="30" t="s">
        <v>487</v>
      </c>
      <c r="C151" s="23" t="s">
        <v>220</v>
      </c>
      <c r="D151" s="108">
        <f t="shared" si="26"/>
        <v>352000</v>
      </c>
      <c r="E151" s="101"/>
      <c r="F151" s="89">
        <f t="shared" si="27"/>
        <v>352000</v>
      </c>
      <c r="G151" s="101"/>
      <c r="H151" s="91"/>
      <c r="I151" s="92"/>
      <c r="J151" s="91"/>
      <c r="K151" s="91"/>
      <c r="L151" s="92"/>
      <c r="M151" s="117">
        <v>352000</v>
      </c>
      <c r="N151" s="117"/>
      <c r="O151" s="117">
        <v>0</v>
      </c>
      <c r="P151" s="92"/>
    </row>
    <row r="152" spans="1:18" s="18" customFormat="1" ht="22.5">
      <c r="A152" s="201" t="s">
        <v>489</v>
      </c>
      <c r="B152" s="30" t="s">
        <v>490</v>
      </c>
      <c r="C152" s="23" t="s">
        <v>221</v>
      </c>
      <c r="D152" s="108">
        <f t="shared" si="26"/>
        <v>388071.66</v>
      </c>
      <c r="E152" s="101"/>
      <c r="F152" s="89">
        <f t="shared" si="27"/>
        <v>388071.66</v>
      </c>
      <c r="G152" s="101"/>
      <c r="H152" s="91"/>
      <c r="I152" s="92"/>
      <c r="J152" s="91"/>
      <c r="K152" s="91"/>
      <c r="L152" s="92"/>
      <c r="M152" s="117">
        <v>85000</v>
      </c>
      <c r="N152" s="117">
        <v>287066.65999999997</v>
      </c>
      <c r="O152" s="117">
        <v>16005</v>
      </c>
      <c r="P152" s="92"/>
    </row>
    <row r="153" spans="1:18" s="18" customFormat="1" ht="22.5">
      <c r="A153" s="201" t="s">
        <v>491</v>
      </c>
      <c r="B153" s="30" t="s">
        <v>492</v>
      </c>
      <c r="C153" s="23" t="s">
        <v>493</v>
      </c>
      <c r="D153" s="108">
        <f t="shared" si="26"/>
        <v>264842.75</v>
      </c>
      <c r="E153" s="101"/>
      <c r="F153" s="89">
        <f t="shared" si="27"/>
        <v>264842.75</v>
      </c>
      <c r="G153" s="101"/>
      <c r="H153" s="91"/>
      <c r="I153" s="92"/>
      <c r="J153" s="91"/>
      <c r="K153" s="91"/>
      <c r="L153" s="92"/>
      <c r="M153" s="117">
        <v>229539.19</v>
      </c>
      <c r="N153" s="117">
        <v>694.02</v>
      </c>
      <c r="O153" s="117">
        <v>34609.54</v>
      </c>
      <c r="P153" s="92"/>
    </row>
    <row r="154" spans="1:18" s="18" customFormat="1" ht="22.5">
      <c r="A154" s="201" t="s">
        <v>494</v>
      </c>
      <c r="B154" s="30" t="s">
        <v>495</v>
      </c>
      <c r="C154" s="23" t="s">
        <v>496</v>
      </c>
      <c r="D154" s="108">
        <f t="shared" si="26"/>
        <v>0</v>
      </c>
      <c r="E154" s="101"/>
      <c r="F154" s="89">
        <f t="shared" si="27"/>
        <v>0</v>
      </c>
      <c r="G154" s="101"/>
      <c r="H154" s="91"/>
      <c r="I154" s="92"/>
      <c r="J154" s="91"/>
      <c r="K154" s="91"/>
      <c r="L154" s="92"/>
      <c r="M154" s="117"/>
      <c r="N154" s="117"/>
      <c r="O154" s="117">
        <v>0</v>
      </c>
      <c r="P154" s="92"/>
    </row>
    <row r="155" spans="1:18" s="18" customFormat="1" ht="22.5">
      <c r="A155" s="201" t="s">
        <v>497</v>
      </c>
      <c r="B155" s="30" t="s">
        <v>498</v>
      </c>
      <c r="C155" s="23" t="s">
        <v>499</v>
      </c>
      <c r="D155" s="108">
        <f t="shared" si="26"/>
        <v>0</v>
      </c>
      <c r="E155" s="101"/>
      <c r="F155" s="89">
        <f t="shared" si="27"/>
        <v>0</v>
      </c>
      <c r="G155" s="101"/>
      <c r="H155" s="91"/>
      <c r="I155" s="92"/>
      <c r="J155" s="91"/>
      <c r="K155" s="91"/>
      <c r="L155" s="92"/>
      <c r="M155" s="117"/>
      <c r="N155" s="117"/>
      <c r="O155" s="117">
        <v>0</v>
      </c>
      <c r="P155" s="92"/>
    </row>
    <row r="156" spans="1:18" s="18" customFormat="1" ht="12.75" customHeight="1">
      <c r="A156" s="59" t="s">
        <v>501</v>
      </c>
      <c r="B156" s="205" t="s">
        <v>500</v>
      </c>
      <c r="C156" s="151" t="s">
        <v>89</v>
      </c>
      <c r="D156" s="108">
        <f t="shared" si="26"/>
        <v>4265974.5599999996</v>
      </c>
      <c r="E156" s="153">
        <f>E157+E158+E159+E160+E161+E162+E163</f>
        <v>0</v>
      </c>
      <c r="F156" s="89">
        <f t="shared" si="27"/>
        <v>4265974.5599999996</v>
      </c>
      <c r="G156" s="153">
        <f t="shared" ref="G156:R156" si="29">G157+G158+G159+G160+G161+G162+G163</f>
        <v>0</v>
      </c>
      <c r="H156" s="153">
        <f t="shared" si="29"/>
        <v>0</v>
      </c>
      <c r="I156" s="153">
        <f t="shared" si="29"/>
        <v>0</v>
      </c>
      <c r="J156" s="153">
        <f t="shared" si="29"/>
        <v>0</v>
      </c>
      <c r="K156" s="153">
        <f t="shared" si="29"/>
        <v>0</v>
      </c>
      <c r="L156" s="153">
        <f t="shared" si="29"/>
        <v>0</v>
      </c>
      <c r="M156" s="153">
        <f t="shared" si="29"/>
        <v>728639.91</v>
      </c>
      <c r="N156" s="153">
        <f t="shared" si="29"/>
        <v>591832.4</v>
      </c>
      <c r="O156" s="153">
        <f t="shared" si="29"/>
        <v>2945502.25</v>
      </c>
      <c r="P156" s="153">
        <f t="shared" si="29"/>
        <v>0</v>
      </c>
      <c r="Q156" s="195">
        <f t="shared" si="29"/>
        <v>0</v>
      </c>
      <c r="R156" s="153">
        <f t="shared" si="29"/>
        <v>0</v>
      </c>
    </row>
    <row r="157" spans="1:18" s="18" customFormat="1" ht="33.75">
      <c r="A157" s="201" t="s">
        <v>502</v>
      </c>
      <c r="B157" s="30" t="s">
        <v>503</v>
      </c>
      <c r="C157" s="23" t="s">
        <v>90</v>
      </c>
      <c r="D157" s="108">
        <f t="shared" si="26"/>
        <v>0</v>
      </c>
      <c r="E157" s="101"/>
      <c r="F157" s="89">
        <f t="shared" si="27"/>
        <v>0</v>
      </c>
      <c r="G157" s="101"/>
      <c r="H157" s="91"/>
      <c r="I157" s="92"/>
      <c r="J157" s="91"/>
      <c r="K157" s="91"/>
      <c r="L157" s="92"/>
      <c r="M157" s="117"/>
      <c r="N157" s="117"/>
      <c r="O157" s="117">
        <v>0</v>
      </c>
      <c r="P157" s="92"/>
    </row>
    <row r="158" spans="1:18" s="18" customFormat="1" ht="11.25">
      <c r="A158" s="201" t="s">
        <v>326</v>
      </c>
      <c r="B158" s="30" t="s">
        <v>504</v>
      </c>
      <c r="C158" s="23" t="s">
        <v>92</v>
      </c>
      <c r="D158" s="108">
        <f t="shared" si="26"/>
        <v>70097.09</v>
      </c>
      <c r="E158" s="101"/>
      <c r="F158" s="89">
        <f t="shared" si="27"/>
        <v>70097.09</v>
      </c>
      <c r="G158" s="101"/>
      <c r="H158" s="91"/>
      <c r="I158" s="92"/>
      <c r="J158" s="91"/>
      <c r="K158" s="91"/>
      <c r="L158" s="92"/>
      <c r="M158" s="117">
        <v>35000</v>
      </c>
      <c r="N158" s="117"/>
      <c r="O158" s="117">
        <v>35097.089999999997</v>
      </c>
      <c r="P158" s="92"/>
    </row>
    <row r="159" spans="1:18" s="18" customFormat="1" ht="11.25">
      <c r="A159" s="201" t="s">
        <v>327</v>
      </c>
      <c r="B159" s="30" t="s">
        <v>505</v>
      </c>
      <c r="C159" s="23" t="s">
        <v>94</v>
      </c>
      <c r="D159" s="108">
        <f t="shared" si="26"/>
        <v>675878.78</v>
      </c>
      <c r="E159" s="101"/>
      <c r="F159" s="89">
        <f t="shared" si="27"/>
        <v>675878.78</v>
      </c>
      <c r="G159" s="101"/>
      <c r="H159" s="91"/>
      <c r="I159" s="92"/>
      <c r="J159" s="91"/>
      <c r="K159" s="91"/>
      <c r="L159" s="92"/>
      <c r="M159" s="117"/>
      <c r="N159" s="117"/>
      <c r="O159" s="117">
        <v>675878.78</v>
      </c>
      <c r="P159" s="92"/>
    </row>
    <row r="160" spans="1:18" s="18" customFormat="1" ht="11.25">
      <c r="A160" s="201" t="s">
        <v>332</v>
      </c>
      <c r="B160" s="30" t="s">
        <v>506</v>
      </c>
      <c r="C160" s="23" t="s">
        <v>96</v>
      </c>
      <c r="D160" s="108">
        <f t="shared" si="26"/>
        <v>316473.39</v>
      </c>
      <c r="E160" s="101"/>
      <c r="F160" s="89">
        <f t="shared" si="27"/>
        <v>316473.39</v>
      </c>
      <c r="G160" s="101"/>
      <c r="H160" s="91"/>
      <c r="I160" s="92"/>
      <c r="J160" s="91"/>
      <c r="K160" s="91"/>
      <c r="L160" s="92"/>
      <c r="M160" s="117"/>
      <c r="N160" s="117"/>
      <c r="O160" s="117">
        <v>316473.39</v>
      </c>
      <c r="P160" s="92"/>
    </row>
    <row r="161" spans="1:18" s="18" customFormat="1" ht="11.25">
      <c r="A161" s="201" t="s">
        <v>333</v>
      </c>
      <c r="B161" s="30" t="s">
        <v>507</v>
      </c>
      <c r="C161" s="23" t="s">
        <v>508</v>
      </c>
      <c r="D161" s="108">
        <f t="shared" si="26"/>
        <v>0</v>
      </c>
      <c r="E161" s="101"/>
      <c r="F161" s="89">
        <f t="shared" si="27"/>
        <v>0</v>
      </c>
      <c r="G161" s="101"/>
      <c r="H161" s="91"/>
      <c r="I161" s="92"/>
      <c r="J161" s="91"/>
      <c r="K161" s="91"/>
      <c r="L161" s="92"/>
      <c r="M161" s="117"/>
      <c r="N161" s="117"/>
      <c r="O161" s="117">
        <v>0</v>
      </c>
      <c r="P161" s="92"/>
    </row>
    <row r="162" spans="1:18" s="18" customFormat="1" ht="11.25">
      <c r="A162" s="201" t="s">
        <v>509</v>
      </c>
      <c r="B162" s="30" t="s">
        <v>510</v>
      </c>
      <c r="C162" s="23" t="s">
        <v>511</v>
      </c>
      <c r="D162" s="108">
        <f t="shared" si="26"/>
        <v>2561390.0499999998</v>
      </c>
      <c r="E162" s="101"/>
      <c r="F162" s="89">
        <f t="shared" si="27"/>
        <v>2561390.0499999998</v>
      </c>
      <c r="G162" s="101"/>
      <c r="H162" s="91"/>
      <c r="I162" s="92"/>
      <c r="J162" s="91"/>
      <c r="K162" s="91"/>
      <c r="L162" s="92"/>
      <c r="M162" s="117">
        <v>563603.91</v>
      </c>
      <c r="N162" s="117">
        <v>458437.4</v>
      </c>
      <c r="O162" s="117">
        <v>1539348.74</v>
      </c>
      <c r="P162" s="92"/>
    </row>
    <row r="163" spans="1:18" s="18" customFormat="1" ht="11.25">
      <c r="A163" s="201" t="s">
        <v>512</v>
      </c>
      <c r="B163" s="30" t="s">
        <v>513</v>
      </c>
      <c r="C163" s="23" t="s">
        <v>514</v>
      </c>
      <c r="D163" s="108">
        <f t="shared" si="26"/>
        <v>642135.25</v>
      </c>
      <c r="E163" s="101"/>
      <c r="F163" s="89">
        <f t="shared" si="27"/>
        <v>642135.25</v>
      </c>
      <c r="G163" s="101"/>
      <c r="H163" s="91"/>
      <c r="I163" s="92"/>
      <c r="J163" s="91"/>
      <c r="K163" s="91"/>
      <c r="L163" s="92"/>
      <c r="M163" s="117">
        <v>130036</v>
      </c>
      <c r="N163" s="117">
        <v>133395</v>
      </c>
      <c r="O163" s="117">
        <v>378704.25</v>
      </c>
      <c r="P163" s="92"/>
    </row>
    <row r="164" spans="1:18" s="18" customFormat="1" ht="11.25">
      <c r="A164" s="222" t="s">
        <v>85</v>
      </c>
      <c r="B164" s="135" t="s">
        <v>515</v>
      </c>
      <c r="C164" s="40"/>
      <c r="D164" s="108">
        <f t="shared" si="26"/>
        <v>41151595.25</v>
      </c>
      <c r="E164" s="102">
        <f>E173+E165</f>
        <v>0</v>
      </c>
      <c r="F164" s="89">
        <f t="shared" si="27"/>
        <v>41151595.25</v>
      </c>
      <c r="G164" s="102">
        <f t="shared" ref="G164:P164" si="30">G173+G165</f>
        <v>0</v>
      </c>
      <c r="H164" s="102">
        <f t="shared" si="30"/>
        <v>0</v>
      </c>
      <c r="I164" s="102">
        <f t="shared" si="30"/>
        <v>0</v>
      </c>
      <c r="J164" s="102">
        <f t="shared" si="30"/>
        <v>0</v>
      </c>
      <c r="K164" s="102">
        <f t="shared" si="30"/>
        <v>0</v>
      </c>
      <c r="L164" s="102">
        <f t="shared" si="30"/>
        <v>0</v>
      </c>
      <c r="M164" s="102">
        <f t="shared" si="30"/>
        <v>11172104.470000001</v>
      </c>
      <c r="N164" s="102">
        <f t="shared" si="30"/>
        <v>27732839.93</v>
      </c>
      <c r="O164" s="102">
        <f t="shared" si="30"/>
        <v>2246650.85</v>
      </c>
      <c r="P164" s="102">
        <f t="shared" si="30"/>
        <v>0</v>
      </c>
    </row>
    <row r="165" spans="1:18" s="18" customFormat="1" ht="22.5">
      <c r="A165" s="204" t="s">
        <v>130</v>
      </c>
      <c r="B165" s="180" t="s">
        <v>516</v>
      </c>
      <c r="C165" s="38"/>
      <c r="D165" s="108">
        <f t="shared" si="26"/>
        <v>41151595.25</v>
      </c>
      <c r="E165" s="100">
        <f>E166+E167+E168+E169+E172</f>
        <v>0</v>
      </c>
      <c r="F165" s="89">
        <f t="shared" si="27"/>
        <v>41151595.25</v>
      </c>
      <c r="G165" s="100">
        <f t="shared" ref="G165:P165" si="31">G166+G167+G168+G169+G172</f>
        <v>0</v>
      </c>
      <c r="H165" s="100">
        <f t="shared" si="31"/>
        <v>0</v>
      </c>
      <c r="I165" s="100">
        <f t="shared" si="31"/>
        <v>0</v>
      </c>
      <c r="J165" s="100">
        <f t="shared" si="31"/>
        <v>0</v>
      </c>
      <c r="K165" s="100">
        <f t="shared" si="31"/>
        <v>0</v>
      </c>
      <c r="L165" s="100">
        <f t="shared" si="31"/>
        <v>0</v>
      </c>
      <c r="M165" s="100">
        <f t="shared" si="31"/>
        <v>11172104.470000001</v>
      </c>
      <c r="N165" s="100">
        <f t="shared" si="31"/>
        <v>27732839.93</v>
      </c>
      <c r="O165" s="100">
        <f t="shared" si="31"/>
        <v>2246650.85</v>
      </c>
      <c r="P165" s="100">
        <f t="shared" si="31"/>
        <v>0</v>
      </c>
    </row>
    <row r="166" spans="1:18" s="18" customFormat="1" ht="22.5">
      <c r="A166" s="201" t="s">
        <v>111</v>
      </c>
      <c r="B166" s="217" t="s">
        <v>517</v>
      </c>
      <c r="C166" s="21" t="s">
        <v>86</v>
      </c>
      <c r="D166" s="108">
        <f t="shared" si="26"/>
        <v>41151595.25</v>
      </c>
      <c r="E166" s="92"/>
      <c r="F166" s="89">
        <f t="shared" si="27"/>
        <v>41151595.25</v>
      </c>
      <c r="G166" s="92"/>
      <c r="H166" s="91"/>
      <c r="I166" s="92"/>
      <c r="J166" s="91"/>
      <c r="K166" s="91"/>
      <c r="L166" s="92"/>
      <c r="M166" s="117">
        <v>11172104.470000001</v>
      </c>
      <c r="N166" s="117">
        <v>27732839.93</v>
      </c>
      <c r="O166" s="117">
        <v>2246650.85</v>
      </c>
      <c r="P166" s="92"/>
    </row>
    <row r="167" spans="1:18" s="18" customFormat="1" ht="11.25">
      <c r="A167" s="201" t="s">
        <v>112</v>
      </c>
      <c r="B167" s="217" t="s">
        <v>518</v>
      </c>
      <c r="C167" s="21" t="s">
        <v>87</v>
      </c>
      <c r="D167" s="108">
        <f t="shared" si="26"/>
        <v>0</v>
      </c>
      <c r="E167" s="101"/>
      <c r="F167" s="89">
        <f t="shared" si="27"/>
        <v>0</v>
      </c>
      <c r="G167" s="101"/>
      <c r="H167" s="91"/>
      <c r="I167" s="92"/>
      <c r="J167" s="91"/>
      <c r="K167" s="91"/>
      <c r="L167" s="92"/>
      <c r="M167" s="117"/>
      <c r="N167" s="117"/>
      <c r="O167" s="117">
        <v>0</v>
      </c>
      <c r="P167" s="92"/>
    </row>
    <row r="168" spans="1:18" s="18" customFormat="1" ht="11.25">
      <c r="A168" s="201" t="s">
        <v>113</v>
      </c>
      <c r="B168" s="30" t="s">
        <v>519</v>
      </c>
      <c r="C168" s="23" t="s">
        <v>88</v>
      </c>
      <c r="D168" s="108">
        <f t="shared" si="26"/>
        <v>0</v>
      </c>
      <c r="E168" s="101"/>
      <c r="F168" s="89">
        <f t="shared" si="27"/>
        <v>0</v>
      </c>
      <c r="G168" s="101"/>
      <c r="H168" s="91"/>
      <c r="I168" s="92"/>
      <c r="J168" s="91"/>
      <c r="K168" s="91"/>
      <c r="L168" s="92"/>
      <c r="M168" s="117"/>
      <c r="N168" s="117"/>
      <c r="O168" s="117">
        <v>0</v>
      </c>
      <c r="P168" s="92"/>
    </row>
    <row r="169" spans="1:18" s="18" customFormat="1" ht="11.25">
      <c r="A169" s="221" t="s">
        <v>114</v>
      </c>
      <c r="B169" s="180" t="s">
        <v>520</v>
      </c>
      <c r="C169" s="38" t="s">
        <v>89</v>
      </c>
      <c r="D169" s="108">
        <f t="shared" si="26"/>
        <v>0</v>
      </c>
      <c r="E169" s="100">
        <f>E170+E171</f>
        <v>0</v>
      </c>
      <c r="F169" s="89">
        <f t="shared" si="27"/>
        <v>0</v>
      </c>
      <c r="G169" s="100">
        <f t="shared" ref="G169:P169" si="32">G170+G171</f>
        <v>0</v>
      </c>
      <c r="H169" s="100">
        <f t="shared" si="32"/>
        <v>0</v>
      </c>
      <c r="I169" s="100">
        <f t="shared" si="32"/>
        <v>0</v>
      </c>
      <c r="J169" s="100">
        <f t="shared" si="32"/>
        <v>0</v>
      </c>
      <c r="K169" s="100">
        <f t="shared" si="32"/>
        <v>0</v>
      </c>
      <c r="L169" s="100">
        <f t="shared" si="32"/>
        <v>0</v>
      </c>
      <c r="M169" s="100">
        <f t="shared" si="32"/>
        <v>0</v>
      </c>
      <c r="N169" s="100">
        <f t="shared" si="32"/>
        <v>0</v>
      </c>
      <c r="O169" s="100">
        <f t="shared" si="32"/>
        <v>0</v>
      </c>
      <c r="P169" s="100">
        <f t="shared" si="32"/>
        <v>0</v>
      </c>
    </row>
    <row r="170" spans="1:18" s="18" customFormat="1" ht="22.5">
      <c r="A170" s="201" t="s">
        <v>521</v>
      </c>
      <c r="B170" s="30" t="s">
        <v>522</v>
      </c>
      <c r="C170" s="23" t="s">
        <v>511</v>
      </c>
      <c r="D170" s="108">
        <f t="shared" si="26"/>
        <v>0</v>
      </c>
      <c r="E170" s="101"/>
      <c r="F170" s="89">
        <f t="shared" si="27"/>
        <v>0</v>
      </c>
      <c r="G170" s="101"/>
      <c r="H170" s="91"/>
      <c r="I170" s="92"/>
      <c r="J170" s="91"/>
      <c r="K170" s="91"/>
      <c r="L170" s="92"/>
      <c r="M170" s="117"/>
      <c r="N170" s="117"/>
      <c r="O170" s="117">
        <v>0</v>
      </c>
      <c r="P170" s="92"/>
    </row>
    <row r="171" spans="1:18" s="18" customFormat="1" ht="22.5">
      <c r="A171" s="201" t="s">
        <v>523</v>
      </c>
      <c r="B171" s="203" t="s">
        <v>524</v>
      </c>
      <c r="C171" s="27" t="s">
        <v>525</v>
      </c>
      <c r="D171" s="108">
        <f t="shared" si="26"/>
        <v>0</v>
      </c>
      <c r="E171" s="126"/>
      <c r="F171" s="140">
        <f t="shared" si="27"/>
        <v>0</v>
      </c>
      <c r="G171" s="126"/>
      <c r="H171" s="127"/>
      <c r="I171" s="126"/>
      <c r="J171" s="127"/>
      <c r="K171" s="127"/>
      <c r="L171" s="126"/>
      <c r="M171" s="220"/>
      <c r="N171" s="220"/>
      <c r="O171" s="220">
        <v>0</v>
      </c>
      <c r="P171" s="126"/>
    </row>
    <row r="172" spans="1:18" s="18" customFormat="1" ht="22.5">
      <c r="A172" s="201" t="s">
        <v>527</v>
      </c>
      <c r="B172" s="30" t="s">
        <v>528</v>
      </c>
      <c r="C172" s="23" t="s">
        <v>404</v>
      </c>
      <c r="D172" s="102">
        <f t="shared" si="26"/>
        <v>0</v>
      </c>
      <c r="E172" s="101"/>
      <c r="F172" s="95">
        <f t="shared" si="27"/>
        <v>0</v>
      </c>
      <c r="G172" s="101"/>
      <c r="H172" s="109"/>
      <c r="I172" s="101"/>
      <c r="J172" s="109"/>
      <c r="K172" s="109"/>
      <c r="L172" s="101"/>
      <c r="M172" s="148"/>
      <c r="N172" s="148"/>
      <c r="O172" s="148">
        <v>0</v>
      </c>
      <c r="P172" s="101"/>
    </row>
    <row r="173" spans="1:18" s="18" customFormat="1" ht="11.25">
      <c r="A173" s="204" t="s">
        <v>529</v>
      </c>
      <c r="B173" s="219" t="s">
        <v>530</v>
      </c>
      <c r="C173" s="218"/>
      <c r="D173" s="100">
        <f t="shared" si="26"/>
        <v>0</v>
      </c>
      <c r="E173" s="100">
        <f>E174+E175+E176+E186</f>
        <v>0</v>
      </c>
      <c r="F173" s="89">
        <f t="shared" si="27"/>
        <v>0</v>
      </c>
      <c r="G173" s="100">
        <f t="shared" ref="G173:R173" si="33">G174+G175+G176+G186</f>
        <v>0</v>
      </c>
      <c r="H173" s="100">
        <f t="shared" si="33"/>
        <v>0</v>
      </c>
      <c r="I173" s="100">
        <f t="shared" si="33"/>
        <v>0</v>
      </c>
      <c r="J173" s="100">
        <f t="shared" si="33"/>
        <v>0</v>
      </c>
      <c r="K173" s="100">
        <f t="shared" si="33"/>
        <v>0</v>
      </c>
      <c r="L173" s="100">
        <f t="shared" si="33"/>
        <v>0</v>
      </c>
      <c r="M173" s="100">
        <f t="shared" si="33"/>
        <v>0</v>
      </c>
      <c r="N173" s="100">
        <f t="shared" si="33"/>
        <v>0</v>
      </c>
      <c r="O173" s="100">
        <f t="shared" si="33"/>
        <v>0</v>
      </c>
      <c r="P173" s="100">
        <f t="shared" si="33"/>
        <v>0</v>
      </c>
      <c r="Q173" s="89">
        <f t="shared" si="33"/>
        <v>0</v>
      </c>
      <c r="R173" s="100">
        <f t="shared" si="33"/>
        <v>0</v>
      </c>
    </row>
    <row r="174" spans="1:18" s="18" customFormat="1" ht="33.75">
      <c r="A174" s="201" t="s">
        <v>531</v>
      </c>
      <c r="B174" s="217" t="s">
        <v>532</v>
      </c>
      <c r="C174" s="21" t="s">
        <v>91</v>
      </c>
      <c r="D174" s="100">
        <f t="shared" si="26"/>
        <v>0</v>
      </c>
      <c r="E174" s="92"/>
      <c r="F174" s="89">
        <f t="shared" si="27"/>
        <v>0</v>
      </c>
      <c r="G174" s="92"/>
      <c r="H174" s="91"/>
      <c r="I174" s="92"/>
      <c r="J174" s="91"/>
      <c r="K174" s="91"/>
      <c r="L174" s="92"/>
      <c r="M174" s="101"/>
      <c r="N174" s="101"/>
      <c r="O174" s="101">
        <v>0</v>
      </c>
      <c r="P174" s="91"/>
    </row>
    <row r="175" spans="1:18" s="18" customFormat="1" ht="11.25">
      <c r="A175" s="201" t="s">
        <v>342</v>
      </c>
      <c r="B175" s="30" t="s">
        <v>533</v>
      </c>
      <c r="C175" s="23" t="s">
        <v>93</v>
      </c>
      <c r="D175" s="100">
        <f t="shared" si="26"/>
        <v>0</v>
      </c>
      <c r="E175" s="101"/>
      <c r="F175" s="89">
        <f t="shared" si="27"/>
        <v>0</v>
      </c>
      <c r="G175" s="101"/>
      <c r="H175" s="91"/>
      <c r="I175" s="92"/>
      <c r="J175" s="91"/>
      <c r="K175" s="91"/>
      <c r="L175" s="92"/>
      <c r="M175" s="101"/>
      <c r="N175" s="101"/>
      <c r="O175" s="101">
        <v>0</v>
      </c>
      <c r="P175" s="91"/>
    </row>
    <row r="176" spans="1:18" s="18" customFormat="1" ht="11.25">
      <c r="A176" s="201" t="s">
        <v>534</v>
      </c>
      <c r="B176" s="30" t="s">
        <v>535</v>
      </c>
      <c r="C176" s="23" t="s">
        <v>95</v>
      </c>
      <c r="D176" s="100">
        <f t="shared" si="26"/>
        <v>0</v>
      </c>
      <c r="E176" s="101"/>
      <c r="F176" s="89">
        <f t="shared" si="27"/>
        <v>0</v>
      </c>
      <c r="G176" s="101"/>
      <c r="H176" s="91"/>
      <c r="I176" s="92"/>
      <c r="J176" s="91"/>
      <c r="K176" s="91"/>
      <c r="L176" s="92"/>
      <c r="M176" s="101"/>
      <c r="N176" s="101"/>
      <c r="O176" s="101">
        <v>0</v>
      </c>
      <c r="P176" s="91"/>
    </row>
    <row r="177" spans="1:18" s="18" customFormat="1" ht="33.75">
      <c r="A177" s="215" t="s">
        <v>536</v>
      </c>
      <c r="B177" s="30" t="s">
        <v>537</v>
      </c>
      <c r="C177" s="23" t="s">
        <v>538</v>
      </c>
      <c r="D177" s="100">
        <f t="shared" si="26"/>
        <v>0</v>
      </c>
      <c r="E177" s="101"/>
      <c r="F177" s="89">
        <f t="shared" si="27"/>
        <v>0</v>
      </c>
      <c r="G177" s="101"/>
      <c r="H177" s="91"/>
      <c r="I177" s="92"/>
      <c r="J177" s="91"/>
      <c r="K177" s="91"/>
      <c r="L177" s="92"/>
      <c r="M177" s="101"/>
      <c r="N177" s="101"/>
      <c r="O177" s="101">
        <v>0</v>
      </c>
      <c r="P177" s="91"/>
    </row>
    <row r="178" spans="1:18" s="18" customFormat="1" ht="22.5">
      <c r="A178" s="215" t="s">
        <v>539</v>
      </c>
      <c r="B178" s="30" t="s">
        <v>540</v>
      </c>
      <c r="C178" s="23" t="s">
        <v>541</v>
      </c>
      <c r="D178" s="100">
        <f t="shared" si="26"/>
        <v>0</v>
      </c>
      <c r="E178" s="101"/>
      <c r="F178" s="89">
        <f t="shared" si="27"/>
        <v>0</v>
      </c>
      <c r="G178" s="101"/>
      <c r="H178" s="91"/>
      <c r="I178" s="92"/>
      <c r="J178" s="91"/>
      <c r="K178" s="91"/>
      <c r="L178" s="92"/>
      <c r="M178" s="101"/>
      <c r="N178" s="101"/>
      <c r="O178" s="101">
        <v>0</v>
      </c>
      <c r="P178" s="91"/>
    </row>
    <row r="179" spans="1:18" s="18" customFormat="1" ht="22.5">
      <c r="A179" s="215" t="s">
        <v>542</v>
      </c>
      <c r="B179" s="30" t="s">
        <v>543</v>
      </c>
      <c r="C179" s="23" t="s">
        <v>544</v>
      </c>
      <c r="D179" s="100">
        <f t="shared" si="26"/>
        <v>0</v>
      </c>
      <c r="E179" s="101"/>
      <c r="F179" s="89">
        <f t="shared" si="27"/>
        <v>0</v>
      </c>
      <c r="G179" s="101"/>
      <c r="H179" s="91"/>
      <c r="I179" s="92"/>
      <c r="J179" s="91"/>
      <c r="K179" s="91"/>
      <c r="L179" s="92"/>
      <c r="M179" s="101"/>
      <c r="N179" s="101"/>
      <c r="O179" s="101">
        <v>0</v>
      </c>
      <c r="P179" s="91"/>
    </row>
    <row r="180" spans="1:18" s="18" customFormat="1" ht="11.25">
      <c r="A180" s="215" t="s">
        <v>545</v>
      </c>
      <c r="B180" s="30" t="s">
        <v>546</v>
      </c>
      <c r="C180" s="23" t="s">
        <v>547</v>
      </c>
      <c r="D180" s="100">
        <f t="shared" si="26"/>
        <v>0</v>
      </c>
      <c r="E180" s="101"/>
      <c r="F180" s="89">
        <f t="shared" si="27"/>
        <v>0</v>
      </c>
      <c r="G180" s="101"/>
      <c r="H180" s="91"/>
      <c r="I180" s="92"/>
      <c r="J180" s="91"/>
      <c r="K180" s="91"/>
      <c r="L180" s="92"/>
      <c r="M180" s="101"/>
      <c r="N180" s="101"/>
      <c r="O180" s="101">
        <v>0</v>
      </c>
      <c r="P180" s="91"/>
    </row>
    <row r="181" spans="1:18" s="18" customFormat="1" ht="11.25">
      <c r="A181" s="215" t="s">
        <v>548</v>
      </c>
      <c r="B181" s="30" t="s">
        <v>549</v>
      </c>
      <c r="C181" s="23" t="s">
        <v>550</v>
      </c>
      <c r="D181" s="100">
        <f t="shared" si="26"/>
        <v>0</v>
      </c>
      <c r="E181" s="101"/>
      <c r="F181" s="89">
        <f t="shared" si="27"/>
        <v>0</v>
      </c>
      <c r="G181" s="101"/>
      <c r="H181" s="91"/>
      <c r="I181" s="92"/>
      <c r="J181" s="91"/>
      <c r="K181" s="91"/>
      <c r="L181" s="92"/>
      <c r="M181" s="101"/>
      <c r="N181" s="101"/>
      <c r="O181" s="101">
        <v>0</v>
      </c>
      <c r="P181" s="91"/>
    </row>
    <row r="182" spans="1:18" s="18" customFormat="1" ht="22.5">
      <c r="A182" s="215" t="s">
        <v>361</v>
      </c>
      <c r="B182" s="30" t="s">
        <v>551</v>
      </c>
      <c r="C182" s="23" t="s">
        <v>552</v>
      </c>
      <c r="D182" s="100">
        <f t="shared" si="26"/>
        <v>0</v>
      </c>
      <c r="E182" s="101"/>
      <c r="F182" s="89">
        <f t="shared" si="27"/>
        <v>0</v>
      </c>
      <c r="G182" s="101"/>
      <c r="H182" s="91"/>
      <c r="I182" s="92"/>
      <c r="J182" s="91"/>
      <c r="K182" s="91"/>
      <c r="L182" s="92"/>
      <c r="M182" s="101"/>
      <c r="N182" s="101"/>
      <c r="O182" s="101">
        <v>0</v>
      </c>
      <c r="P182" s="91"/>
    </row>
    <row r="183" spans="1:18" s="18" customFormat="1" ht="11.25">
      <c r="A183" s="215" t="s">
        <v>553</v>
      </c>
      <c r="B183" s="30" t="s">
        <v>554</v>
      </c>
      <c r="C183" s="23" t="s">
        <v>555</v>
      </c>
      <c r="D183" s="100">
        <f t="shared" si="26"/>
        <v>0</v>
      </c>
      <c r="E183" s="101"/>
      <c r="F183" s="89">
        <f t="shared" si="27"/>
        <v>0</v>
      </c>
      <c r="G183" s="101"/>
      <c r="H183" s="91"/>
      <c r="I183" s="92"/>
      <c r="J183" s="91"/>
      <c r="K183" s="91"/>
      <c r="L183" s="92"/>
      <c r="M183" s="101"/>
      <c r="N183" s="101"/>
      <c r="O183" s="101">
        <v>0</v>
      </c>
      <c r="P183" s="91"/>
    </row>
    <row r="184" spans="1:18" s="18" customFormat="1" ht="22.5">
      <c r="A184" s="215" t="s">
        <v>556</v>
      </c>
      <c r="B184" s="30" t="s">
        <v>557</v>
      </c>
      <c r="C184" s="23" t="s">
        <v>558</v>
      </c>
      <c r="D184" s="100">
        <f t="shared" si="26"/>
        <v>0</v>
      </c>
      <c r="E184" s="101"/>
      <c r="F184" s="89">
        <f t="shared" si="27"/>
        <v>0</v>
      </c>
      <c r="G184" s="101"/>
      <c r="H184" s="91"/>
      <c r="I184" s="92"/>
      <c r="J184" s="91"/>
      <c r="K184" s="91"/>
      <c r="L184" s="92"/>
      <c r="M184" s="101"/>
      <c r="N184" s="101"/>
      <c r="O184" s="101">
        <v>0</v>
      </c>
      <c r="P184" s="91"/>
    </row>
    <row r="185" spans="1:18" s="18" customFormat="1" ht="11.25">
      <c r="A185" s="215" t="s">
        <v>559</v>
      </c>
      <c r="B185" s="30" t="s">
        <v>560</v>
      </c>
      <c r="C185" s="23" t="s">
        <v>561</v>
      </c>
      <c r="D185" s="100">
        <f t="shared" si="26"/>
        <v>0</v>
      </c>
      <c r="E185" s="101"/>
      <c r="F185" s="89">
        <f t="shared" si="27"/>
        <v>0</v>
      </c>
      <c r="G185" s="101"/>
      <c r="H185" s="91"/>
      <c r="I185" s="92"/>
      <c r="J185" s="91"/>
      <c r="K185" s="91"/>
      <c r="L185" s="92"/>
      <c r="M185" s="101"/>
      <c r="N185" s="101"/>
      <c r="O185" s="101">
        <v>0</v>
      </c>
      <c r="P185" s="91"/>
    </row>
    <row r="186" spans="1:18" s="18" customFormat="1" ht="11.25">
      <c r="A186" s="201" t="s">
        <v>562</v>
      </c>
      <c r="B186" s="30" t="s">
        <v>563</v>
      </c>
      <c r="C186" s="23" t="s">
        <v>97</v>
      </c>
      <c r="D186" s="100">
        <f t="shared" si="26"/>
        <v>0</v>
      </c>
      <c r="E186" s="101"/>
      <c r="F186" s="89">
        <f t="shared" si="27"/>
        <v>0</v>
      </c>
      <c r="G186" s="101"/>
      <c r="H186" s="91"/>
      <c r="I186" s="92"/>
      <c r="J186" s="91"/>
      <c r="K186" s="91"/>
      <c r="L186" s="92"/>
      <c r="M186" s="101"/>
      <c r="N186" s="101"/>
      <c r="O186" s="101">
        <v>0</v>
      </c>
      <c r="P186" s="91"/>
    </row>
    <row r="187" spans="1:18" s="18" customFormat="1" ht="21.75">
      <c r="A187" s="216" t="s">
        <v>564</v>
      </c>
      <c r="B187" s="180" t="s">
        <v>565</v>
      </c>
      <c r="C187" s="38"/>
      <c r="D187" s="102">
        <f t="shared" si="26"/>
        <v>29856400</v>
      </c>
      <c r="E187" s="100">
        <f>E188</f>
        <v>0</v>
      </c>
      <c r="F187" s="95">
        <f t="shared" si="27"/>
        <v>29856400</v>
      </c>
      <c r="G187" s="100">
        <f t="shared" ref="G187:P187" si="34">G188</f>
        <v>0</v>
      </c>
      <c r="H187" s="100">
        <f t="shared" si="34"/>
        <v>0</v>
      </c>
      <c r="I187" s="100">
        <f t="shared" si="34"/>
        <v>0</v>
      </c>
      <c r="J187" s="100">
        <f t="shared" si="34"/>
        <v>0</v>
      </c>
      <c r="K187" s="100">
        <f t="shared" si="34"/>
        <v>0</v>
      </c>
      <c r="L187" s="100">
        <f t="shared" si="34"/>
        <v>0</v>
      </c>
      <c r="M187" s="100">
        <f t="shared" si="34"/>
        <v>29856400</v>
      </c>
      <c r="N187" s="100">
        <f t="shared" si="34"/>
        <v>0</v>
      </c>
      <c r="O187" s="100">
        <f t="shared" si="34"/>
        <v>0</v>
      </c>
      <c r="P187" s="100">
        <f t="shared" si="34"/>
        <v>0</v>
      </c>
    </row>
    <row r="188" spans="1:18" s="18" customFormat="1" ht="19.5" customHeight="1">
      <c r="A188" s="204" t="s">
        <v>566</v>
      </c>
      <c r="B188" s="180" t="s">
        <v>567</v>
      </c>
      <c r="C188" s="38" t="s">
        <v>98</v>
      </c>
      <c r="D188" s="102">
        <f t="shared" si="26"/>
        <v>29856400</v>
      </c>
      <c r="E188" s="100">
        <f>E189+E190</f>
        <v>0</v>
      </c>
      <c r="F188" s="95">
        <f t="shared" si="27"/>
        <v>29856400</v>
      </c>
      <c r="G188" s="100">
        <f t="shared" ref="G188:R188" si="35">G189+G190</f>
        <v>0</v>
      </c>
      <c r="H188" s="100">
        <f t="shared" si="35"/>
        <v>0</v>
      </c>
      <c r="I188" s="100">
        <f t="shared" si="35"/>
        <v>0</v>
      </c>
      <c r="J188" s="100">
        <f t="shared" si="35"/>
        <v>0</v>
      </c>
      <c r="K188" s="100">
        <f t="shared" si="35"/>
        <v>0</v>
      </c>
      <c r="L188" s="100">
        <f t="shared" si="35"/>
        <v>0</v>
      </c>
      <c r="M188" s="100">
        <f t="shared" si="35"/>
        <v>29856400</v>
      </c>
      <c r="N188" s="100">
        <f t="shared" si="35"/>
        <v>0</v>
      </c>
      <c r="O188" s="100">
        <f t="shared" si="35"/>
        <v>0</v>
      </c>
      <c r="P188" s="100">
        <f t="shared" si="35"/>
        <v>0</v>
      </c>
      <c r="Q188" s="89">
        <f t="shared" si="35"/>
        <v>0</v>
      </c>
      <c r="R188" s="100">
        <f t="shared" si="35"/>
        <v>0</v>
      </c>
    </row>
    <row r="189" spans="1:18" s="18" customFormat="1" ht="22.5">
      <c r="A189" s="215" t="s">
        <v>568</v>
      </c>
      <c r="B189" s="212" t="s">
        <v>570</v>
      </c>
      <c r="C189" s="179" t="s">
        <v>99</v>
      </c>
      <c r="D189" s="102">
        <f t="shared" si="26"/>
        <v>29856400</v>
      </c>
      <c r="E189" s="101"/>
      <c r="F189" s="95">
        <f t="shared" si="27"/>
        <v>29856400</v>
      </c>
      <c r="G189" s="101"/>
      <c r="H189" s="109"/>
      <c r="I189" s="101"/>
      <c r="J189" s="109"/>
      <c r="K189" s="109"/>
      <c r="L189" s="101"/>
      <c r="M189" s="101">
        <v>29856400</v>
      </c>
      <c r="N189" s="101"/>
      <c r="O189" s="101">
        <v>0</v>
      </c>
      <c r="P189" s="109"/>
    </row>
    <row r="190" spans="1:18" s="18" customFormat="1" ht="11.25">
      <c r="A190" s="215" t="s">
        <v>618</v>
      </c>
      <c r="B190" s="212" t="s">
        <v>571</v>
      </c>
      <c r="C190" s="179" t="s">
        <v>100</v>
      </c>
      <c r="D190" s="102">
        <f t="shared" si="26"/>
        <v>0</v>
      </c>
      <c r="E190" s="101"/>
      <c r="F190" s="95">
        <f t="shared" si="27"/>
        <v>0</v>
      </c>
      <c r="G190" s="101"/>
      <c r="H190" s="109"/>
      <c r="I190" s="101"/>
      <c r="J190" s="109"/>
      <c r="K190" s="109"/>
      <c r="L190" s="101"/>
      <c r="M190" s="101"/>
      <c r="N190" s="101"/>
      <c r="O190" s="101">
        <v>0</v>
      </c>
      <c r="P190" s="109"/>
    </row>
    <row r="191" spans="1:18" s="18" customFormat="1" ht="11.25">
      <c r="A191" s="214" t="s">
        <v>147</v>
      </c>
      <c r="B191" s="212" t="s">
        <v>572</v>
      </c>
      <c r="C191" s="179"/>
      <c r="D191" s="102">
        <f t="shared" si="26"/>
        <v>0</v>
      </c>
      <c r="E191" s="101"/>
      <c r="F191" s="95">
        <f t="shared" si="27"/>
        <v>0</v>
      </c>
      <c r="G191" s="101"/>
      <c r="H191" s="109"/>
      <c r="I191" s="101"/>
      <c r="J191" s="109"/>
      <c r="K191" s="109"/>
      <c r="L191" s="101"/>
      <c r="M191" s="101"/>
      <c r="N191" s="101"/>
      <c r="O191" s="101">
        <v>0</v>
      </c>
      <c r="P191" s="109"/>
    </row>
    <row r="192" spans="1:18" s="18" customFormat="1" ht="11.25">
      <c r="A192" s="213" t="s">
        <v>617</v>
      </c>
      <c r="B192" s="212"/>
      <c r="C192" s="179"/>
      <c r="D192" s="108">
        <f t="shared" si="26"/>
        <v>0</v>
      </c>
      <c r="E192" s="126"/>
      <c r="F192" s="140">
        <f t="shared" si="27"/>
        <v>0</v>
      </c>
      <c r="G192" s="126"/>
      <c r="H192" s="127"/>
      <c r="I192" s="126"/>
      <c r="J192" s="127"/>
      <c r="K192" s="127"/>
      <c r="L192" s="126"/>
      <c r="M192" s="126"/>
      <c r="N192" s="126"/>
      <c r="O192" s="126"/>
      <c r="P192" s="127"/>
    </row>
    <row r="193" spans="1:18" s="18" customFormat="1" ht="11.25">
      <c r="A193" s="211" t="s">
        <v>579</v>
      </c>
      <c r="B193" s="210" t="s">
        <v>574</v>
      </c>
      <c r="C193" s="209"/>
      <c r="D193" s="207">
        <f t="shared" si="26"/>
        <v>7704694.0999999996</v>
      </c>
      <c r="E193" s="207">
        <f>E212-E194-E207</f>
        <v>0</v>
      </c>
      <c r="F193" s="207">
        <f t="shared" si="27"/>
        <v>7704694.0999999996</v>
      </c>
      <c r="G193" s="207">
        <f t="shared" ref="G193:P193" si="36">G212-G194-G207</f>
        <v>0</v>
      </c>
      <c r="H193" s="207">
        <f t="shared" si="36"/>
        <v>0</v>
      </c>
      <c r="I193" s="207">
        <f t="shared" si="36"/>
        <v>0</v>
      </c>
      <c r="J193" s="207">
        <f t="shared" si="36"/>
        <v>0</v>
      </c>
      <c r="K193" s="207">
        <f t="shared" si="36"/>
        <v>0</v>
      </c>
      <c r="L193" s="207">
        <f t="shared" si="36"/>
        <v>0</v>
      </c>
      <c r="M193" s="208">
        <f t="shared" si="36"/>
        <v>6714801.6200000001</v>
      </c>
      <c r="N193" s="208">
        <f t="shared" si="36"/>
        <v>-1843521.98</v>
      </c>
      <c r="O193" s="208">
        <f t="shared" si="36"/>
        <v>2833414.46</v>
      </c>
      <c r="P193" s="207">
        <f t="shared" si="36"/>
        <v>0</v>
      </c>
    </row>
    <row r="194" spans="1:18" s="18" customFormat="1" ht="21.75">
      <c r="A194" s="206" t="s">
        <v>149</v>
      </c>
      <c r="B194" s="205" t="s">
        <v>575</v>
      </c>
      <c r="C194" s="135"/>
      <c r="D194" s="102">
        <f t="shared" si="26"/>
        <v>-842920.88</v>
      </c>
      <c r="E194" s="102">
        <f>E195+E198+E201+E204</f>
        <v>0</v>
      </c>
      <c r="F194" s="102">
        <f t="shared" si="27"/>
        <v>-842920.88</v>
      </c>
      <c r="G194" s="102">
        <f t="shared" ref="G194:P194" si="37">G195+G198+G201+G204</f>
        <v>0</v>
      </c>
      <c r="H194" s="102">
        <f t="shared" si="37"/>
        <v>0</v>
      </c>
      <c r="I194" s="102">
        <f t="shared" si="37"/>
        <v>0</v>
      </c>
      <c r="J194" s="102">
        <f t="shared" si="37"/>
        <v>0</v>
      </c>
      <c r="K194" s="102">
        <f t="shared" si="37"/>
        <v>0</v>
      </c>
      <c r="L194" s="102">
        <f t="shared" si="37"/>
        <v>0</v>
      </c>
      <c r="M194" s="102">
        <f t="shared" si="37"/>
        <v>-37664.050000000003</v>
      </c>
      <c r="N194" s="102">
        <f t="shared" si="37"/>
        <v>-805256.83</v>
      </c>
      <c r="O194" s="102">
        <f t="shared" si="37"/>
        <v>0</v>
      </c>
      <c r="P194" s="102">
        <f t="shared" si="37"/>
        <v>0</v>
      </c>
    </row>
    <row r="195" spans="1:18" s="18" customFormat="1" ht="22.5">
      <c r="A195" s="204" t="s">
        <v>152</v>
      </c>
      <c r="B195" s="135" t="s">
        <v>576</v>
      </c>
      <c r="C195" s="135"/>
      <c r="D195" s="102">
        <f t="shared" si="26"/>
        <v>-14643.72</v>
      </c>
      <c r="E195" s="102">
        <f>E196+E197</f>
        <v>0</v>
      </c>
      <c r="F195" s="89">
        <f t="shared" si="27"/>
        <v>-14643.72</v>
      </c>
      <c r="G195" s="102">
        <f t="shared" ref="G195:P195" si="38">G196+G197</f>
        <v>0</v>
      </c>
      <c r="H195" s="102">
        <f t="shared" si="38"/>
        <v>0</v>
      </c>
      <c r="I195" s="102">
        <f t="shared" si="38"/>
        <v>0</v>
      </c>
      <c r="J195" s="102">
        <f t="shared" si="38"/>
        <v>0</v>
      </c>
      <c r="K195" s="102">
        <f t="shared" si="38"/>
        <v>0</v>
      </c>
      <c r="L195" s="102">
        <f t="shared" si="38"/>
        <v>0</v>
      </c>
      <c r="M195" s="102">
        <f t="shared" si="38"/>
        <v>-14643.72</v>
      </c>
      <c r="N195" s="102">
        <f t="shared" si="38"/>
        <v>0</v>
      </c>
      <c r="O195" s="102">
        <f t="shared" si="38"/>
        <v>0</v>
      </c>
      <c r="P195" s="102">
        <f t="shared" si="38"/>
        <v>0</v>
      </c>
    </row>
    <row r="196" spans="1:18" s="18" customFormat="1" ht="33.75">
      <c r="A196" s="201" t="s">
        <v>153</v>
      </c>
      <c r="B196" s="30" t="s">
        <v>577</v>
      </c>
      <c r="C196" s="23"/>
      <c r="D196" s="100">
        <f t="shared" si="26"/>
        <v>-126241.94</v>
      </c>
      <c r="E196" s="101"/>
      <c r="F196" s="89">
        <f t="shared" si="27"/>
        <v>-126241.94</v>
      </c>
      <c r="G196" s="101"/>
      <c r="H196" s="91"/>
      <c r="I196" s="92"/>
      <c r="J196" s="91"/>
      <c r="K196" s="91"/>
      <c r="L196" s="92"/>
      <c r="M196" s="101">
        <v>-126241.94</v>
      </c>
      <c r="N196" s="101"/>
      <c r="O196" s="101">
        <v>0</v>
      </c>
      <c r="P196" s="91"/>
    </row>
    <row r="197" spans="1:18" s="18" customFormat="1" ht="11.25">
      <c r="A197" s="201" t="s">
        <v>150</v>
      </c>
      <c r="B197" s="30" t="s">
        <v>578</v>
      </c>
      <c r="C197" s="23"/>
      <c r="D197" s="100">
        <f t="shared" si="26"/>
        <v>111598.22</v>
      </c>
      <c r="E197" s="101"/>
      <c r="F197" s="89">
        <f t="shared" si="27"/>
        <v>111598.22</v>
      </c>
      <c r="G197" s="101"/>
      <c r="H197" s="91"/>
      <c r="I197" s="92"/>
      <c r="J197" s="91"/>
      <c r="K197" s="91"/>
      <c r="L197" s="92"/>
      <c r="M197" s="101">
        <v>111598.22</v>
      </c>
      <c r="N197" s="101"/>
      <c r="O197" s="101">
        <v>0</v>
      </c>
      <c r="P197" s="91"/>
    </row>
    <row r="198" spans="1:18" s="18" customFormat="1" ht="11.25">
      <c r="A198" s="204" t="s">
        <v>155</v>
      </c>
      <c r="B198" s="135" t="s">
        <v>597</v>
      </c>
      <c r="C198" s="135"/>
      <c r="D198" s="102">
        <f t="shared" si="26"/>
        <v>0</v>
      </c>
      <c r="E198" s="102">
        <f>E199+E200</f>
        <v>0</v>
      </c>
      <c r="F198" s="89">
        <f t="shared" si="27"/>
        <v>0</v>
      </c>
      <c r="G198" s="102">
        <f t="shared" ref="G198:R198" si="39">G199+G200</f>
        <v>0</v>
      </c>
      <c r="H198" s="102">
        <f t="shared" si="39"/>
        <v>0</v>
      </c>
      <c r="I198" s="102">
        <f t="shared" si="39"/>
        <v>0</v>
      </c>
      <c r="J198" s="102">
        <f t="shared" si="39"/>
        <v>0</v>
      </c>
      <c r="K198" s="102">
        <f t="shared" si="39"/>
        <v>0</v>
      </c>
      <c r="L198" s="102">
        <f t="shared" si="39"/>
        <v>0</v>
      </c>
      <c r="M198" s="102">
        <f t="shared" si="39"/>
        <v>0</v>
      </c>
      <c r="N198" s="102">
        <f t="shared" si="39"/>
        <v>0</v>
      </c>
      <c r="O198" s="102">
        <f t="shared" si="39"/>
        <v>0</v>
      </c>
      <c r="P198" s="102">
        <f t="shared" si="39"/>
        <v>0</v>
      </c>
      <c r="Q198" s="95">
        <f t="shared" si="39"/>
        <v>0</v>
      </c>
      <c r="R198" s="102">
        <f t="shared" si="39"/>
        <v>0</v>
      </c>
    </row>
    <row r="199" spans="1:18" s="18" customFormat="1" ht="33.75">
      <c r="A199" s="201" t="s">
        <v>154</v>
      </c>
      <c r="B199" s="30" t="s">
        <v>580</v>
      </c>
      <c r="C199" s="23"/>
      <c r="D199" s="100">
        <f t="shared" si="26"/>
        <v>0</v>
      </c>
      <c r="E199" s="101"/>
      <c r="F199" s="89">
        <f t="shared" si="27"/>
        <v>0</v>
      </c>
      <c r="G199" s="101"/>
      <c r="H199" s="91"/>
      <c r="I199" s="92"/>
      <c r="J199" s="91"/>
      <c r="K199" s="91"/>
      <c r="L199" s="92"/>
      <c r="M199" s="101"/>
      <c r="N199" s="101"/>
      <c r="O199" s="101">
        <v>0</v>
      </c>
      <c r="P199" s="91"/>
    </row>
    <row r="200" spans="1:18" s="18" customFormat="1" ht="11.25">
      <c r="A200" s="201" t="s">
        <v>151</v>
      </c>
      <c r="B200" s="30" t="s">
        <v>581</v>
      </c>
      <c r="C200" s="23"/>
      <c r="D200" s="102">
        <f t="shared" si="26"/>
        <v>0</v>
      </c>
      <c r="E200" s="101"/>
      <c r="F200" s="95">
        <f t="shared" si="27"/>
        <v>0</v>
      </c>
      <c r="G200" s="101"/>
      <c r="H200" s="109"/>
      <c r="I200" s="101"/>
      <c r="J200" s="109"/>
      <c r="K200" s="109"/>
      <c r="L200" s="101"/>
      <c r="M200" s="101"/>
      <c r="N200" s="101"/>
      <c r="O200" s="101">
        <v>0</v>
      </c>
      <c r="P200" s="109"/>
    </row>
    <row r="201" spans="1:18" s="18" customFormat="1" ht="11.25">
      <c r="A201" s="204" t="s">
        <v>157</v>
      </c>
      <c r="B201" s="180" t="s">
        <v>582</v>
      </c>
      <c r="C201" s="180"/>
      <c r="D201" s="100">
        <f t="shared" si="26"/>
        <v>-828277.16</v>
      </c>
      <c r="E201" s="100">
        <f>E202+E203</f>
        <v>0</v>
      </c>
      <c r="F201" s="100">
        <f t="shared" si="27"/>
        <v>-828277.16</v>
      </c>
      <c r="G201" s="100">
        <f t="shared" ref="G201:P201" si="40">G202+G203</f>
        <v>0</v>
      </c>
      <c r="H201" s="100">
        <f t="shared" si="40"/>
        <v>0</v>
      </c>
      <c r="I201" s="100">
        <f t="shared" si="40"/>
        <v>0</v>
      </c>
      <c r="J201" s="100">
        <f t="shared" si="40"/>
        <v>0</v>
      </c>
      <c r="K201" s="100">
        <f t="shared" si="40"/>
        <v>0</v>
      </c>
      <c r="L201" s="100">
        <f t="shared" si="40"/>
        <v>0</v>
      </c>
      <c r="M201" s="100">
        <f t="shared" si="40"/>
        <v>-23020.33</v>
      </c>
      <c r="N201" s="100">
        <f t="shared" si="40"/>
        <v>-805256.83</v>
      </c>
      <c r="O201" s="100">
        <f t="shared" si="40"/>
        <v>0</v>
      </c>
      <c r="P201" s="100">
        <f t="shared" si="40"/>
        <v>0</v>
      </c>
    </row>
    <row r="202" spans="1:18" s="18" customFormat="1" ht="33.75">
      <c r="A202" s="201" t="s">
        <v>159</v>
      </c>
      <c r="B202" s="30" t="s">
        <v>583</v>
      </c>
      <c r="C202" s="23" t="s">
        <v>162</v>
      </c>
      <c r="D202" s="100">
        <f t="shared" si="26"/>
        <v>-3900581.8</v>
      </c>
      <c r="E202" s="101"/>
      <c r="F202" s="89">
        <f t="shared" si="27"/>
        <v>-3900581.8</v>
      </c>
      <c r="G202" s="101"/>
      <c r="H202" s="91"/>
      <c r="I202" s="92"/>
      <c r="J202" s="91"/>
      <c r="K202" s="91"/>
      <c r="L202" s="92"/>
      <c r="M202" s="101">
        <v>-1674128.04</v>
      </c>
      <c r="N202" s="101">
        <v>-2165699.16</v>
      </c>
      <c r="O202" s="101">
        <v>-60754.6</v>
      </c>
      <c r="P202" s="91"/>
    </row>
    <row r="203" spans="1:18" s="18" customFormat="1" ht="22.5">
      <c r="A203" s="201" t="s">
        <v>158</v>
      </c>
      <c r="B203" s="203" t="s">
        <v>584</v>
      </c>
      <c r="C203" s="27" t="s">
        <v>163</v>
      </c>
      <c r="D203" s="136">
        <f t="shared" si="26"/>
        <v>3072304.64</v>
      </c>
      <c r="E203" s="126"/>
      <c r="F203" s="137">
        <f t="shared" si="27"/>
        <v>3072304.64</v>
      </c>
      <c r="G203" s="126"/>
      <c r="H203" s="94"/>
      <c r="I203" s="103"/>
      <c r="J203" s="94"/>
      <c r="K203" s="94"/>
      <c r="L203" s="103"/>
      <c r="M203" s="126">
        <v>1651107.71</v>
      </c>
      <c r="N203" s="126">
        <v>1360442.33</v>
      </c>
      <c r="O203" s="126">
        <v>60754.6</v>
      </c>
      <c r="P203" s="94"/>
    </row>
    <row r="204" spans="1:18" s="18" customFormat="1" ht="22.5">
      <c r="A204" s="204" t="s">
        <v>164</v>
      </c>
      <c r="B204" s="135" t="s">
        <v>585</v>
      </c>
      <c r="C204" s="135"/>
      <c r="D204" s="102">
        <f t="shared" si="26"/>
        <v>0</v>
      </c>
      <c r="E204" s="102">
        <f>E205+E206</f>
        <v>0</v>
      </c>
      <c r="F204" s="102">
        <f t="shared" si="27"/>
        <v>0</v>
      </c>
      <c r="G204" s="102">
        <f t="shared" ref="G204:P204" si="41">G205+G206</f>
        <v>0</v>
      </c>
      <c r="H204" s="102">
        <f t="shared" si="41"/>
        <v>0</v>
      </c>
      <c r="I204" s="102">
        <f t="shared" si="41"/>
        <v>0</v>
      </c>
      <c r="J204" s="102">
        <f t="shared" si="41"/>
        <v>0</v>
      </c>
      <c r="K204" s="102">
        <f t="shared" si="41"/>
        <v>0</v>
      </c>
      <c r="L204" s="102">
        <f t="shared" si="41"/>
        <v>0</v>
      </c>
      <c r="M204" s="102">
        <f t="shared" si="41"/>
        <v>0</v>
      </c>
      <c r="N204" s="102">
        <f t="shared" si="41"/>
        <v>0</v>
      </c>
      <c r="O204" s="102">
        <f t="shared" si="41"/>
        <v>0</v>
      </c>
      <c r="P204" s="102">
        <f t="shared" si="41"/>
        <v>0</v>
      </c>
    </row>
    <row r="205" spans="1:18" s="18" customFormat="1" ht="22.5">
      <c r="A205" s="201" t="s">
        <v>166</v>
      </c>
      <c r="B205" s="30" t="s">
        <v>586</v>
      </c>
      <c r="C205" s="23" t="s">
        <v>162</v>
      </c>
      <c r="D205" s="100">
        <f t="shared" ref="D205:D215" si="42">F205+P205-E205</f>
        <v>0</v>
      </c>
      <c r="E205" s="101"/>
      <c r="F205" s="89">
        <f t="shared" ref="F205:F215" si="43">H205+I205+J205+K205+L205+M205+N205+O205-G205</f>
        <v>0</v>
      </c>
      <c r="G205" s="101"/>
      <c r="H205" s="91"/>
      <c r="I205" s="92"/>
      <c r="J205" s="91"/>
      <c r="K205" s="91"/>
      <c r="L205" s="92"/>
      <c r="M205" s="101"/>
      <c r="N205" s="101"/>
      <c r="O205" s="101">
        <v>0</v>
      </c>
      <c r="P205" s="91"/>
    </row>
    <row r="206" spans="1:18" s="18" customFormat="1" ht="11.25">
      <c r="A206" s="201" t="s">
        <v>165</v>
      </c>
      <c r="B206" s="203" t="s">
        <v>587</v>
      </c>
      <c r="C206" s="30" t="s">
        <v>163</v>
      </c>
      <c r="D206" s="102">
        <f t="shared" si="42"/>
        <v>0</v>
      </c>
      <c r="E206" s="101"/>
      <c r="F206" s="95">
        <f t="shared" si="43"/>
        <v>0</v>
      </c>
      <c r="G206" s="101"/>
      <c r="H206" s="109"/>
      <c r="I206" s="101"/>
      <c r="J206" s="109"/>
      <c r="K206" s="109"/>
      <c r="L206" s="101"/>
      <c r="M206" s="101"/>
      <c r="N206" s="101"/>
      <c r="O206" s="101">
        <v>0</v>
      </c>
      <c r="P206" s="109"/>
    </row>
    <row r="207" spans="1:18" s="18" customFormat="1" ht="21.75">
      <c r="A207" s="202" t="s">
        <v>167</v>
      </c>
      <c r="B207" s="135" t="s">
        <v>588</v>
      </c>
      <c r="C207" s="135"/>
      <c r="D207" s="102">
        <f t="shared" si="42"/>
        <v>0</v>
      </c>
      <c r="E207" s="102">
        <f>E208+E209+E210+E211</f>
        <v>0</v>
      </c>
      <c r="F207" s="102">
        <f t="shared" si="43"/>
        <v>0</v>
      </c>
      <c r="G207" s="102">
        <f t="shared" ref="G207:P207" si="44">G208+G209+G210+G211</f>
        <v>0</v>
      </c>
      <c r="H207" s="102">
        <f t="shared" si="44"/>
        <v>0</v>
      </c>
      <c r="I207" s="102">
        <f t="shared" si="44"/>
        <v>0</v>
      </c>
      <c r="J207" s="102">
        <f t="shared" si="44"/>
        <v>0</v>
      </c>
      <c r="K207" s="102">
        <f t="shared" si="44"/>
        <v>0</v>
      </c>
      <c r="L207" s="102">
        <f t="shared" si="44"/>
        <v>0</v>
      </c>
      <c r="M207" s="102">
        <f t="shared" si="44"/>
        <v>0</v>
      </c>
      <c r="N207" s="102">
        <f t="shared" si="44"/>
        <v>0</v>
      </c>
      <c r="O207" s="102">
        <f t="shared" si="44"/>
        <v>0</v>
      </c>
      <c r="P207" s="102">
        <f t="shared" si="44"/>
        <v>0</v>
      </c>
    </row>
    <row r="208" spans="1:18" s="18" customFormat="1" ht="33.75">
      <c r="A208" s="201" t="s">
        <v>171</v>
      </c>
      <c r="B208" s="30" t="s">
        <v>589</v>
      </c>
      <c r="C208" s="23" t="s">
        <v>162</v>
      </c>
      <c r="D208" s="100">
        <f t="shared" si="42"/>
        <v>0</v>
      </c>
      <c r="E208" s="101"/>
      <c r="F208" s="89">
        <f t="shared" si="43"/>
        <v>0</v>
      </c>
      <c r="G208" s="101"/>
      <c r="H208" s="91"/>
      <c r="I208" s="92"/>
      <c r="J208" s="91"/>
      <c r="K208" s="91"/>
      <c r="L208" s="92"/>
      <c r="M208" s="101"/>
      <c r="N208" s="101"/>
      <c r="O208" s="101">
        <v>0</v>
      </c>
      <c r="P208" s="91"/>
    </row>
    <row r="209" spans="1:16" s="18" customFormat="1" ht="11.25">
      <c r="A209" s="201" t="s">
        <v>168</v>
      </c>
      <c r="B209" s="30" t="s">
        <v>590</v>
      </c>
      <c r="C209" s="23" t="s">
        <v>163</v>
      </c>
      <c r="D209" s="100">
        <f t="shared" si="42"/>
        <v>0</v>
      </c>
      <c r="E209" s="101"/>
      <c r="F209" s="89">
        <f t="shared" si="43"/>
        <v>0</v>
      </c>
      <c r="G209" s="101"/>
      <c r="H209" s="91"/>
      <c r="I209" s="92"/>
      <c r="J209" s="91"/>
      <c r="K209" s="91"/>
      <c r="L209" s="92"/>
      <c r="M209" s="101"/>
      <c r="N209" s="101"/>
      <c r="O209" s="101">
        <v>0</v>
      </c>
      <c r="P209" s="91"/>
    </row>
    <row r="210" spans="1:16" s="18" customFormat="1" ht="22.5">
      <c r="A210" s="201" t="s">
        <v>169</v>
      </c>
      <c r="B210" s="30" t="s">
        <v>591</v>
      </c>
      <c r="C210" s="23" t="s">
        <v>162</v>
      </c>
      <c r="D210" s="100">
        <f t="shared" si="42"/>
        <v>0</v>
      </c>
      <c r="E210" s="101"/>
      <c r="F210" s="89">
        <f t="shared" si="43"/>
        <v>0</v>
      </c>
      <c r="G210" s="101"/>
      <c r="H210" s="91"/>
      <c r="I210" s="92"/>
      <c r="J210" s="91"/>
      <c r="K210" s="91"/>
      <c r="L210" s="92"/>
      <c r="M210" s="101"/>
      <c r="N210" s="101"/>
      <c r="O210" s="101">
        <v>0</v>
      </c>
      <c r="P210" s="91"/>
    </row>
    <row r="211" spans="1:16" s="18" customFormat="1" ht="22.5">
      <c r="A211" s="201" t="s">
        <v>170</v>
      </c>
      <c r="B211" s="30" t="s">
        <v>592</v>
      </c>
      <c r="C211" s="23" t="s">
        <v>163</v>
      </c>
      <c r="D211" s="100">
        <f t="shared" si="42"/>
        <v>0</v>
      </c>
      <c r="E211" s="101"/>
      <c r="F211" s="89">
        <f t="shared" si="43"/>
        <v>0</v>
      </c>
      <c r="G211" s="101"/>
      <c r="H211" s="91"/>
      <c r="I211" s="92"/>
      <c r="J211" s="91"/>
      <c r="K211" s="91"/>
      <c r="L211" s="92"/>
      <c r="M211" s="101"/>
      <c r="N211" s="101"/>
      <c r="O211" s="101">
        <v>0</v>
      </c>
      <c r="P211" s="91"/>
    </row>
    <row r="212" spans="1:16" s="18" customFormat="1" ht="11.25">
      <c r="A212" s="202" t="s">
        <v>172</v>
      </c>
      <c r="B212" s="135" t="s">
        <v>593</v>
      </c>
      <c r="C212" s="135"/>
      <c r="D212" s="102">
        <f t="shared" si="42"/>
        <v>6861773.2199999997</v>
      </c>
      <c r="E212" s="102">
        <f>E213+E214+E215</f>
        <v>0</v>
      </c>
      <c r="F212" s="102">
        <f t="shared" si="43"/>
        <v>6861773.2199999997</v>
      </c>
      <c r="G212" s="102">
        <f t="shared" ref="G212:P212" si="45">G213+G214+G215</f>
        <v>0</v>
      </c>
      <c r="H212" s="102">
        <f t="shared" si="45"/>
        <v>0</v>
      </c>
      <c r="I212" s="102">
        <f t="shared" si="45"/>
        <v>0</v>
      </c>
      <c r="J212" s="102">
        <f t="shared" si="45"/>
        <v>0</v>
      </c>
      <c r="K212" s="102">
        <f t="shared" si="45"/>
        <v>0</v>
      </c>
      <c r="L212" s="102">
        <f t="shared" si="45"/>
        <v>0</v>
      </c>
      <c r="M212" s="102">
        <f t="shared" si="45"/>
        <v>6677137.5700000003</v>
      </c>
      <c r="N212" s="102">
        <f t="shared" si="45"/>
        <v>-2648778.81</v>
      </c>
      <c r="O212" s="102">
        <f t="shared" si="45"/>
        <v>2833414.46</v>
      </c>
      <c r="P212" s="102">
        <f t="shared" si="45"/>
        <v>0</v>
      </c>
    </row>
    <row r="213" spans="1:16" s="18" customFormat="1" ht="22.5">
      <c r="A213" s="201" t="s">
        <v>175</v>
      </c>
      <c r="B213" s="30" t="s">
        <v>594</v>
      </c>
      <c r="C213" s="23" t="s">
        <v>162</v>
      </c>
      <c r="D213" s="100">
        <f t="shared" si="42"/>
        <v>-902667023.77999997</v>
      </c>
      <c r="E213" s="101"/>
      <c r="F213" s="89">
        <f t="shared" si="43"/>
        <v>-902667023.77999997</v>
      </c>
      <c r="G213" s="101">
        <v>-22720322</v>
      </c>
      <c r="H213" s="91"/>
      <c r="I213" s="92"/>
      <c r="J213" s="91"/>
      <c r="K213" s="91"/>
      <c r="L213" s="92"/>
      <c r="M213" s="101">
        <v>-767040967.33000004</v>
      </c>
      <c r="N213" s="101">
        <v>-93270670.200000003</v>
      </c>
      <c r="O213" s="101">
        <v>-65075708.25</v>
      </c>
      <c r="P213" s="91"/>
    </row>
    <row r="214" spans="1:16" s="18" customFormat="1" ht="11.25">
      <c r="A214" s="201" t="s">
        <v>173</v>
      </c>
      <c r="B214" s="30" t="s">
        <v>595</v>
      </c>
      <c r="C214" s="23" t="s">
        <v>163</v>
      </c>
      <c r="D214" s="100">
        <f t="shared" si="42"/>
        <v>909528797</v>
      </c>
      <c r="E214" s="101"/>
      <c r="F214" s="89">
        <f t="shared" si="43"/>
        <v>909528797</v>
      </c>
      <c r="G214" s="101">
        <v>22720322</v>
      </c>
      <c r="H214" s="91"/>
      <c r="I214" s="92"/>
      <c r="J214" s="91"/>
      <c r="K214" s="91"/>
      <c r="L214" s="92"/>
      <c r="M214" s="101">
        <v>773718104.89999998</v>
      </c>
      <c r="N214" s="101">
        <v>90621891.390000001</v>
      </c>
      <c r="O214" s="101">
        <v>67909122.709999993</v>
      </c>
      <c r="P214" s="91"/>
    </row>
    <row r="215" spans="1:16" s="18" customFormat="1" ht="11.25">
      <c r="A215" s="200" t="s">
        <v>174</v>
      </c>
      <c r="B215" s="30" t="s">
        <v>596</v>
      </c>
      <c r="C215" s="23" t="s">
        <v>24</v>
      </c>
      <c r="D215" s="102">
        <f t="shared" si="42"/>
        <v>0</v>
      </c>
      <c r="E215" s="101"/>
      <c r="F215" s="95">
        <f t="shared" si="43"/>
        <v>0</v>
      </c>
      <c r="G215" s="101"/>
      <c r="H215" s="109"/>
      <c r="I215" s="101"/>
      <c r="J215" s="109"/>
      <c r="K215" s="109"/>
      <c r="L215" s="101"/>
      <c r="M215" s="101"/>
      <c r="N215" s="101"/>
      <c r="O215" s="101"/>
      <c r="P215" s="109"/>
    </row>
    <row r="216" spans="1:16" s="1" customFormat="1" ht="23.25" customHeight="1">
      <c r="A216" s="17"/>
      <c r="B216" s="32" t="s">
        <v>102</v>
      </c>
      <c r="C216" s="2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</sheetData>
  <mergeCells count="5">
    <mergeCell ref="B9:E9"/>
    <mergeCell ref="A1:J1"/>
    <mergeCell ref="D3:E3"/>
    <mergeCell ref="B5:J5"/>
    <mergeCell ref="B6:J6"/>
  </mergeCells>
  <pageMargins left="0.35433070866141736" right="0.15748031496062992" top="0.98425196850393704" bottom="0.98425196850393704" header="0.51181102362204722" footer="0.51181102362204722"/>
  <pageSetup paperSize="9" scale="52" fitToHeight="100" orientation="landscape" blackAndWhite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94"/>
  <sheetViews>
    <sheetView tabSelected="1" workbookViewId="0"/>
  </sheetViews>
  <sheetFormatPr defaultRowHeight="15"/>
  <cols>
    <col min="1" max="1" width="45.140625" style="11" customWidth="1"/>
    <col min="2" max="2" width="4.7109375" style="11" customWidth="1"/>
    <col min="3" max="3" width="5.85546875" style="11" customWidth="1"/>
    <col min="4" max="4" width="4.42578125" style="11" hidden="1" customWidth="1"/>
    <col min="5" max="5" width="10.5703125" style="11" customWidth="1"/>
    <col min="6" max="6" width="9.140625" style="11" hidden="1" customWidth="1"/>
    <col min="7" max="7" width="5.5703125" style="11" hidden="1" customWidth="1"/>
    <col min="8" max="12" width="16.7109375" style="3" customWidth="1"/>
    <col min="13" max="20" width="16.7109375" style="4" customWidth="1"/>
    <col min="21" max="21" width="20" style="4" hidden="1" customWidth="1"/>
    <col min="22" max="22" width="24.140625" style="2" hidden="1" customWidth="1"/>
    <col min="23" max="16384" width="9.140625" style="2"/>
  </cols>
  <sheetData>
    <row r="1" spans="1:22" s="47" customFormat="1" ht="12.75">
      <c r="A1" s="45"/>
      <c r="B1" s="237" t="s">
        <v>654</v>
      </c>
      <c r="C1" s="237"/>
      <c r="D1" s="237"/>
      <c r="E1" s="237"/>
      <c r="F1" s="237"/>
      <c r="G1" s="237"/>
      <c r="H1" s="237"/>
      <c r="I1" s="237"/>
      <c r="J1" s="237"/>
      <c r="K1" s="54"/>
      <c r="L1" s="54"/>
      <c r="M1" s="46"/>
      <c r="N1" s="48"/>
      <c r="O1" s="48"/>
      <c r="P1" s="48"/>
      <c r="Q1" s="48"/>
      <c r="R1" s="48"/>
      <c r="S1" s="48"/>
      <c r="T1" s="49"/>
      <c r="U1" s="49"/>
    </row>
    <row r="2" spans="1:22">
      <c r="A2" s="12"/>
      <c r="B2" s="12"/>
      <c r="C2" s="12"/>
      <c r="D2" s="12"/>
      <c r="E2" s="12"/>
      <c r="F2" s="12"/>
      <c r="G2" s="1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 t="s">
        <v>222</v>
      </c>
      <c r="U2" s="5"/>
    </row>
    <row r="3" spans="1:22" s="18" customFormat="1" ht="135">
      <c r="A3" s="55" t="s">
        <v>12</v>
      </c>
      <c r="B3" s="74" t="s">
        <v>5</v>
      </c>
      <c r="C3" s="74" t="s">
        <v>6</v>
      </c>
      <c r="D3" s="308" t="s">
        <v>653</v>
      </c>
      <c r="E3" s="307"/>
      <c r="F3" s="307"/>
      <c r="G3" s="306"/>
      <c r="H3" s="72" t="s">
        <v>108</v>
      </c>
      <c r="I3" s="74" t="s">
        <v>106</v>
      </c>
      <c r="J3" s="72" t="s">
        <v>7</v>
      </c>
      <c r="K3" s="74" t="s">
        <v>107</v>
      </c>
      <c r="L3" s="73" t="s">
        <v>8</v>
      </c>
      <c r="M3" s="72" t="s">
        <v>136</v>
      </c>
      <c r="N3" s="72" t="s">
        <v>9</v>
      </c>
      <c r="O3" s="75" t="s">
        <v>138</v>
      </c>
      <c r="P3" s="75" t="s">
        <v>139</v>
      </c>
      <c r="Q3" s="75" t="s">
        <v>10</v>
      </c>
      <c r="R3" s="75" t="s">
        <v>140</v>
      </c>
      <c r="S3" s="75" t="s">
        <v>141</v>
      </c>
      <c r="T3" s="73" t="s">
        <v>11</v>
      </c>
      <c r="U3" s="305"/>
    </row>
    <row r="4" spans="1:22" s="18" customFormat="1" ht="12" thickBot="1">
      <c r="A4" s="13">
        <v>1</v>
      </c>
      <c r="B4" s="19">
        <v>2</v>
      </c>
      <c r="C4" s="19">
        <v>3</v>
      </c>
      <c r="D4" s="304">
        <v>4</v>
      </c>
      <c r="E4" s="303"/>
      <c r="F4" s="303"/>
      <c r="G4" s="302"/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>
        <v>13</v>
      </c>
      <c r="Q4" s="19">
        <v>14</v>
      </c>
      <c r="R4" s="19">
        <v>15</v>
      </c>
      <c r="S4" s="19">
        <v>16</v>
      </c>
      <c r="T4" s="139">
        <v>17</v>
      </c>
      <c r="U4" s="301"/>
    </row>
    <row r="5" spans="1:22" s="18" customFormat="1" ht="11.25">
      <c r="A5" s="300" t="s">
        <v>652</v>
      </c>
      <c r="B5" s="299" t="s">
        <v>651</v>
      </c>
      <c r="C5" s="298" t="s">
        <v>650</v>
      </c>
      <c r="D5" s="297" t="s">
        <v>650</v>
      </c>
      <c r="E5" s="296"/>
      <c r="F5" s="296"/>
      <c r="G5" s="295"/>
      <c r="H5" s="294">
        <f>J5+T5-I5</f>
        <v>650815705.63</v>
      </c>
      <c r="I5" s="294">
        <f>SUM(I7:I182)</f>
        <v>0</v>
      </c>
      <c r="J5" s="294">
        <f>L5+M5+N5+O5+P5+Q5+R5+S5-K5</f>
        <v>650815705.63</v>
      </c>
      <c r="K5" s="294">
        <f>SUM(K7:K182)</f>
        <v>22720322</v>
      </c>
      <c r="L5" s="294">
        <f>SUM(L7:L182)</f>
        <v>0</v>
      </c>
      <c r="M5" s="294">
        <f>SUM(M7:M182)</f>
        <v>0</v>
      </c>
      <c r="N5" s="294">
        <f>SUM(N7:N182)</f>
        <v>0</v>
      </c>
      <c r="O5" s="294">
        <f>SUM(O7:O182)</f>
        <v>0</v>
      </c>
      <c r="P5" s="294">
        <f>SUM(P7:P182)</f>
        <v>0</v>
      </c>
      <c r="Q5" s="294">
        <f>SUM(Q7:Q182)</f>
        <v>523102044.85000002</v>
      </c>
      <c r="R5" s="294">
        <f>SUM(R7:R182)</f>
        <v>88775876.510000005</v>
      </c>
      <c r="S5" s="294">
        <f>SUM(S7:S182)</f>
        <v>61658106.270000003</v>
      </c>
      <c r="T5" s="294">
        <f>SUM(T7:T182)</f>
        <v>0</v>
      </c>
      <c r="U5" s="285" t="s">
        <v>649</v>
      </c>
    </row>
    <row r="6" spans="1:22" s="18" customFormat="1" ht="11.25">
      <c r="A6" s="293" t="s">
        <v>648</v>
      </c>
      <c r="B6" s="292"/>
      <c r="C6" s="291"/>
      <c r="D6" s="290"/>
      <c r="E6" s="289"/>
      <c r="F6" s="289"/>
      <c r="G6" s="288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6"/>
      <c r="U6" s="285"/>
    </row>
    <row r="7" spans="1:22" s="18" customFormat="1" ht="11.25">
      <c r="A7" s="280" t="s">
        <v>655</v>
      </c>
      <c r="B7" s="279" t="s">
        <v>651</v>
      </c>
      <c r="C7" s="278" t="s">
        <v>53</v>
      </c>
      <c r="D7" s="284" t="s">
        <v>647</v>
      </c>
      <c r="E7" s="283" t="s">
        <v>656</v>
      </c>
      <c r="F7" s="282" t="s">
        <v>646</v>
      </c>
      <c r="G7" s="281" t="s">
        <v>647</v>
      </c>
      <c r="H7" s="118">
        <f>J7+T7-I7</f>
        <v>6080588.8499999996</v>
      </c>
      <c r="I7" s="98"/>
      <c r="J7" s="89">
        <f>L7+M7+N7+O7+P7+Q7+R7+S7-K7</f>
        <v>6080588.8499999996</v>
      </c>
      <c r="K7" s="92"/>
      <c r="L7" s="91"/>
      <c r="M7" s="92"/>
      <c r="N7" s="91"/>
      <c r="O7" s="91"/>
      <c r="P7" s="92"/>
      <c r="Q7" s="92">
        <v>1479822</v>
      </c>
      <c r="R7" s="92"/>
      <c r="S7" s="92">
        <v>4600766.8499999996</v>
      </c>
      <c r="T7" s="112"/>
      <c r="U7" s="274" t="s">
        <v>657</v>
      </c>
      <c r="V7" s="273" t="str">
        <f>IF(C7="","000",C7)&amp;IF(D7="","000",D7)&amp;IF(E7="","0000",E7)&amp;IF(F7="","0000000000",F7)&amp;IF(G7="","000",G7)</f>
        <v>21100001020000000000000</v>
      </c>
    </row>
    <row r="8" spans="1:22" s="18" customFormat="1" ht="11.25">
      <c r="A8" s="280" t="s">
        <v>655</v>
      </c>
      <c r="B8" s="279" t="s">
        <v>651</v>
      </c>
      <c r="C8" s="278" t="s">
        <v>53</v>
      </c>
      <c r="D8" s="284" t="s">
        <v>647</v>
      </c>
      <c r="E8" s="283" t="s">
        <v>658</v>
      </c>
      <c r="F8" s="282" t="s">
        <v>646</v>
      </c>
      <c r="G8" s="281" t="s">
        <v>647</v>
      </c>
      <c r="H8" s="118">
        <f>J8+T8-I8</f>
        <v>34913638.200000003</v>
      </c>
      <c r="I8" s="98"/>
      <c r="J8" s="89">
        <f>L8+M8+N8+O8+P8+Q8+R8+S8-K8</f>
        <v>34913638.200000003</v>
      </c>
      <c r="K8" s="92"/>
      <c r="L8" s="91"/>
      <c r="M8" s="92"/>
      <c r="N8" s="91"/>
      <c r="O8" s="91"/>
      <c r="P8" s="92"/>
      <c r="Q8" s="92">
        <v>22166696.18</v>
      </c>
      <c r="R8" s="92"/>
      <c r="S8" s="92">
        <v>12746942.02</v>
      </c>
      <c r="T8" s="112"/>
      <c r="U8" s="274" t="s">
        <v>659</v>
      </c>
      <c r="V8" s="273" t="str">
        <f>IF(C8="","000",C8)&amp;IF(D8="","000",D8)&amp;IF(E8="","0000",E8)&amp;IF(F8="","0000000000",F8)&amp;IF(G8="","000",G8)</f>
        <v>21100001040000000000000</v>
      </c>
    </row>
    <row r="9" spans="1:22" s="18" customFormat="1" ht="11.25">
      <c r="A9" s="280" t="s">
        <v>655</v>
      </c>
      <c r="B9" s="279" t="s">
        <v>651</v>
      </c>
      <c r="C9" s="278" t="s">
        <v>53</v>
      </c>
      <c r="D9" s="284" t="s">
        <v>647</v>
      </c>
      <c r="E9" s="283" t="s">
        <v>660</v>
      </c>
      <c r="F9" s="282" t="s">
        <v>646</v>
      </c>
      <c r="G9" s="281" t="s">
        <v>647</v>
      </c>
      <c r="H9" s="118">
        <f>J9+T9-I9</f>
        <v>6353399.9000000004</v>
      </c>
      <c r="I9" s="98"/>
      <c r="J9" s="89">
        <f>L9+M9+N9+O9+P9+Q9+R9+S9-K9</f>
        <v>6353399.9000000004</v>
      </c>
      <c r="K9" s="92"/>
      <c r="L9" s="91"/>
      <c r="M9" s="92"/>
      <c r="N9" s="91"/>
      <c r="O9" s="91"/>
      <c r="P9" s="92"/>
      <c r="Q9" s="92">
        <v>6353399.9000000004</v>
      </c>
      <c r="R9" s="92"/>
      <c r="S9" s="92"/>
      <c r="T9" s="112"/>
      <c r="U9" s="274" t="s">
        <v>661</v>
      </c>
      <c r="V9" s="273" t="str">
        <f>IF(C9="","000",C9)&amp;IF(D9="","000",D9)&amp;IF(E9="","0000",E9)&amp;IF(F9="","0000000000",F9)&amp;IF(G9="","000",G9)</f>
        <v>21100001060000000000000</v>
      </c>
    </row>
    <row r="10" spans="1:22" s="18" customFormat="1" ht="11.25">
      <c r="A10" s="280" t="s">
        <v>655</v>
      </c>
      <c r="B10" s="279" t="s">
        <v>651</v>
      </c>
      <c r="C10" s="278" t="s">
        <v>53</v>
      </c>
      <c r="D10" s="284" t="s">
        <v>647</v>
      </c>
      <c r="E10" s="283" t="s">
        <v>662</v>
      </c>
      <c r="F10" s="282" t="s">
        <v>646</v>
      </c>
      <c r="G10" s="281" t="s">
        <v>647</v>
      </c>
      <c r="H10" s="118">
        <f>J10+T10-I10</f>
        <v>528163.09</v>
      </c>
      <c r="I10" s="98"/>
      <c r="J10" s="89">
        <f>L10+M10+N10+O10+P10+Q10+R10+S10-K10</f>
        <v>528163.09</v>
      </c>
      <c r="K10" s="92"/>
      <c r="L10" s="91"/>
      <c r="M10" s="92"/>
      <c r="N10" s="91"/>
      <c r="O10" s="91"/>
      <c r="P10" s="92"/>
      <c r="Q10" s="92"/>
      <c r="R10" s="92"/>
      <c r="S10" s="92">
        <v>528163.09</v>
      </c>
      <c r="T10" s="112"/>
      <c r="U10" s="274" t="s">
        <v>663</v>
      </c>
      <c r="V10" s="273" t="str">
        <f>IF(C10="","000",C10)&amp;IF(D10="","000",D10)&amp;IF(E10="","0000",E10)&amp;IF(F10="","0000000000",F10)&amp;IF(G10="","000",G10)</f>
        <v>21100002030000000000000</v>
      </c>
    </row>
    <row r="11" spans="1:22" s="18" customFormat="1" ht="11.25">
      <c r="A11" s="280" t="s">
        <v>655</v>
      </c>
      <c r="B11" s="279" t="s">
        <v>651</v>
      </c>
      <c r="C11" s="278" t="s">
        <v>53</v>
      </c>
      <c r="D11" s="284" t="s">
        <v>647</v>
      </c>
      <c r="E11" s="283" t="s">
        <v>276</v>
      </c>
      <c r="F11" s="282" t="s">
        <v>646</v>
      </c>
      <c r="G11" s="281" t="s">
        <v>647</v>
      </c>
      <c r="H11" s="118">
        <f>J11+T11-I11</f>
        <v>2793110.01</v>
      </c>
      <c r="I11" s="98"/>
      <c r="J11" s="89">
        <f>L11+M11+N11+O11+P11+Q11+R11+S11-K11</f>
        <v>2793110.01</v>
      </c>
      <c r="K11" s="92"/>
      <c r="L11" s="91"/>
      <c r="M11" s="92"/>
      <c r="N11" s="91"/>
      <c r="O11" s="91"/>
      <c r="P11" s="92"/>
      <c r="Q11" s="92">
        <v>2793110.01</v>
      </c>
      <c r="R11" s="92"/>
      <c r="S11" s="92"/>
      <c r="T11" s="112"/>
      <c r="U11" s="274" t="s">
        <v>664</v>
      </c>
      <c r="V11" s="273" t="str">
        <f>IF(C11="","000",C11)&amp;IF(D11="","000",D11)&amp;IF(E11="","0000",E11)&amp;IF(F11="","0000000000",F11)&amp;IF(G11="","000",G11)</f>
        <v>21100007090000000000000</v>
      </c>
    </row>
    <row r="12" spans="1:22" s="18" customFormat="1" ht="11.25">
      <c r="A12" s="280" t="s">
        <v>655</v>
      </c>
      <c r="B12" s="279" t="s">
        <v>651</v>
      </c>
      <c r="C12" s="278" t="s">
        <v>53</v>
      </c>
      <c r="D12" s="284" t="s">
        <v>647</v>
      </c>
      <c r="E12" s="283" t="s">
        <v>291</v>
      </c>
      <c r="F12" s="282" t="s">
        <v>646</v>
      </c>
      <c r="G12" s="281" t="s">
        <v>647</v>
      </c>
      <c r="H12" s="118">
        <f>J12+T12-I12</f>
        <v>1715503.72</v>
      </c>
      <c r="I12" s="98"/>
      <c r="J12" s="89">
        <f>L12+M12+N12+O12+P12+Q12+R12+S12-K12</f>
        <v>1715503.72</v>
      </c>
      <c r="K12" s="92"/>
      <c r="L12" s="91"/>
      <c r="M12" s="92"/>
      <c r="N12" s="91"/>
      <c r="O12" s="91"/>
      <c r="P12" s="92"/>
      <c r="Q12" s="92">
        <v>1715503.72</v>
      </c>
      <c r="R12" s="92"/>
      <c r="S12" s="92"/>
      <c r="T12" s="112"/>
      <c r="U12" s="274" t="s">
        <v>665</v>
      </c>
      <c r="V12" s="273" t="str">
        <f>IF(C12="","000",C12)&amp;IF(D12="","000",D12)&amp;IF(E12="","0000",E12)&amp;IF(F12="","0000000000",F12)&amp;IF(G12="","000",G12)</f>
        <v>21100008040000000000000</v>
      </c>
    </row>
    <row r="13" spans="1:22" s="18" customFormat="1" ht="22.5">
      <c r="A13" s="280" t="s">
        <v>666</v>
      </c>
      <c r="B13" s="279" t="s">
        <v>651</v>
      </c>
      <c r="C13" s="278" t="s">
        <v>55</v>
      </c>
      <c r="D13" s="284" t="s">
        <v>647</v>
      </c>
      <c r="E13" s="283" t="s">
        <v>656</v>
      </c>
      <c r="F13" s="282" t="s">
        <v>646</v>
      </c>
      <c r="G13" s="281" t="s">
        <v>647</v>
      </c>
      <c r="H13" s="118">
        <f>J13+T13-I13</f>
        <v>360700</v>
      </c>
      <c r="I13" s="98"/>
      <c r="J13" s="89">
        <f>L13+M13+N13+O13+P13+Q13+R13+S13-K13</f>
        <v>360700</v>
      </c>
      <c r="K13" s="92"/>
      <c r="L13" s="91"/>
      <c r="M13" s="92"/>
      <c r="N13" s="91"/>
      <c r="O13" s="91"/>
      <c r="P13" s="92"/>
      <c r="Q13" s="92">
        <v>40100</v>
      </c>
      <c r="R13" s="92"/>
      <c r="S13" s="92">
        <v>320600</v>
      </c>
      <c r="T13" s="112"/>
      <c r="U13" s="274" t="s">
        <v>657</v>
      </c>
      <c r="V13" s="273" t="str">
        <f>IF(C13="","000",C13)&amp;IF(D13="","000",D13)&amp;IF(E13="","0000",E13)&amp;IF(F13="","0000000000",F13)&amp;IF(G13="","000",G13)</f>
        <v>21200001020000000000000</v>
      </c>
    </row>
    <row r="14" spans="1:22" s="18" customFormat="1" ht="22.5">
      <c r="A14" s="280" t="s">
        <v>666</v>
      </c>
      <c r="B14" s="279" t="s">
        <v>651</v>
      </c>
      <c r="C14" s="278" t="s">
        <v>55</v>
      </c>
      <c r="D14" s="284" t="s">
        <v>647</v>
      </c>
      <c r="E14" s="283" t="s">
        <v>658</v>
      </c>
      <c r="F14" s="282" t="s">
        <v>646</v>
      </c>
      <c r="G14" s="281" t="s">
        <v>647</v>
      </c>
      <c r="H14" s="118">
        <f>J14+T14-I14</f>
        <v>2591874</v>
      </c>
      <c r="I14" s="98"/>
      <c r="J14" s="89">
        <f>L14+M14+N14+O14+P14+Q14+R14+S14-K14</f>
        <v>2591874</v>
      </c>
      <c r="K14" s="92"/>
      <c r="L14" s="91"/>
      <c r="M14" s="92"/>
      <c r="N14" s="91"/>
      <c r="O14" s="91"/>
      <c r="P14" s="92"/>
      <c r="Q14" s="92">
        <v>1572900</v>
      </c>
      <c r="R14" s="92"/>
      <c r="S14" s="92">
        <v>1018974</v>
      </c>
      <c r="T14" s="112"/>
      <c r="U14" s="274" t="s">
        <v>659</v>
      </c>
      <c r="V14" s="273" t="str">
        <f>IF(C14="","000",C14)&amp;IF(D14="","000",D14)&amp;IF(E14="","0000",E14)&amp;IF(F14="","0000000000",F14)&amp;IF(G14="","000",G14)</f>
        <v>21200001040000000000000</v>
      </c>
    </row>
    <row r="15" spans="1:22" s="18" customFormat="1" ht="22.5">
      <c r="A15" s="280" t="s">
        <v>666</v>
      </c>
      <c r="B15" s="279" t="s">
        <v>651</v>
      </c>
      <c r="C15" s="278" t="s">
        <v>55</v>
      </c>
      <c r="D15" s="284" t="s">
        <v>647</v>
      </c>
      <c r="E15" s="283" t="s">
        <v>660</v>
      </c>
      <c r="F15" s="282" t="s">
        <v>646</v>
      </c>
      <c r="G15" s="281" t="s">
        <v>647</v>
      </c>
      <c r="H15" s="118">
        <f>J15+T15-I15</f>
        <v>495959.65</v>
      </c>
      <c r="I15" s="98"/>
      <c r="J15" s="89">
        <f>L15+M15+N15+O15+P15+Q15+R15+S15-K15</f>
        <v>495959.65</v>
      </c>
      <c r="K15" s="92"/>
      <c r="L15" s="91"/>
      <c r="M15" s="92"/>
      <c r="N15" s="91"/>
      <c r="O15" s="91"/>
      <c r="P15" s="92"/>
      <c r="Q15" s="92">
        <v>495959.65</v>
      </c>
      <c r="R15" s="92"/>
      <c r="S15" s="92"/>
      <c r="T15" s="112"/>
      <c r="U15" s="274" t="s">
        <v>661</v>
      </c>
      <c r="V15" s="273" t="str">
        <f>IF(C15="","000",C15)&amp;IF(D15="","000",D15)&amp;IF(E15="","0000",E15)&amp;IF(F15="","0000000000",F15)&amp;IF(G15="","000",G15)</f>
        <v>21200001060000000000000</v>
      </c>
    </row>
    <row r="16" spans="1:22" s="18" customFormat="1" ht="22.5">
      <c r="A16" s="280" t="s">
        <v>666</v>
      </c>
      <c r="B16" s="279" t="s">
        <v>651</v>
      </c>
      <c r="C16" s="278" t="s">
        <v>55</v>
      </c>
      <c r="D16" s="284" t="s">
        <v>647</v>
      </c>
      <c r="E16" s="283" t="s">
        <v>276</v>
      </c>
      <c r="F16" s="282" t="s">
        <v>646</v>
      </c>
      <c r="G16" s="281" t="s">
        <v>647</v>
      </c>
      <c r="H16" s="118">
        <f>J16+T16-I16</f>
        <v>240600</v>
      </c>
      <c r="I16" s="98"/>
      <c r="J16" s="89">
        <f>L16+M16+N16+O16+P16+Q16+R16+S16-K16</f>
        <v>240600</v>
      </c>
      <c r="K16" s="92"/>
      <c r="L16" s="91"/>
      <c r="M16" s="92"/>
      <c r="N16" s="91"/>
      <c r="O16" s="91"/>
      <c r="P16" s="92"/>
      <c r="Q16" s="92">
        <v>240600</v>
      </c>
      <c r="R16" s="92"/>
      <c r="S16" s="92"/>
      <c r="T16" s="112"/>
      <c r="U16" s="274" t="s">
        <v>664</v>
      </c>
      <c r="V16" s="273" t="str">
        <f>IF(C16="","000",C16)&amp;IF(D16="","000",D16)&amp;IF(E16="","0000",E16)&amp;IF(F16="","0000000000",F16)&amp;IF(G16="","000",G16)</f>
        <v>21200007090000000000000</v>
      </c>
    </row>
    <row r="17" spans="1:22" s="18" customFormat="1" ht="22.5">
      <c r="A17" s="280" t="s">
        <v>666</v>
      </c>
      <c r="B17" s="279" t="s">
        <v>651</v>
      </c>
      <c r="C17" s="278" t="s">
        <v>55</v>
      </c>
      <c r="D17" s="284" t="s">
        <v>647</v>
      </c>
      <c r="E17" s="283" t="s">
        <v>291</v>
      </c>
      <c r="F17" s="282" t="s">
        <v>646</v>
      </c>
      <c r="G17" s="281" t="s">
        <v>647</v>
      </c>
      <c r="H17" s="118">
        <f>J17+T17-I17</f>
        <v>122550</v>
      </c>
      <c r="I17" s="98"/>
      <c r="J17" s="89">
        <f>L17+M17+N17+O17+P17+Q17+R17+S17-K17</f>
        <v>122550</v>
      </c>
      <c r="K17" s="92"/>
      <c r="L17" s="91"/>
      <c r="M17" s="92"/>
      <c r="N17" s="91"/>
      <c r="O17" s="91"/>
      <c r="P17" s="92"/>
      <c r="Q17" s="92">
        <v>122550</v>
      </c>
      <c r="R17" s="92"/>
      <c r="S17" s="92"/>
      <c r="T17" s="112"/>
      <c r="U17" s="274" t="s">
        <v>665</v>
      </c>
      <c r="V17" s="273" t="str">
        <f>IF(C17="","000",C17)&amp;IF(D17="","000",D17)&amp;IF(E17="","0000",E17)&amp;IF(F17="","0000000000",F17)&amp;IF(G17="","000",G17)</f>
        <v>21200008040000000000000</v>
      </c>
    </row>
    <row r="18" spans="1:22" s="18" customFormat="1" ht="11.25">
      <c r="A18" s="280" t="s">
        <v>667</v>
      </c>
      <c r="B18" s="279" t="s">
        <v>651</v>
      </c>
      <c r="C18" s="278" t="s">
        <v>56</v>
      </c>
      <c r="D18" s="284" t="s">
        <v>647</v>
      </c>
      <c r="E18" s="283" t="s">
        <v>656</v>
      </c>
      <c r="F18" s="282" t="s">
        <v>646</v>
      </c>
      <c r="G18" s="281" t="s">
        <v>647</v>
      </c>
      <c r="H18" s="118">
        <f>J18+T18-I18</f>
        <v>1768117.38</v>
      </c>
      <c r="I18" s="98"/>
      <c r="J18" s="89">
        <f>L18+M18+N18+O18+P18+Q18+R18+S18-K18</f>
        <v>1768117.38</v>
      </c>
      <c r="K18" s="92"/>
      <c r="L18" s="91"/>
      <c r="M18" s="92"/>
      <c r="N18" s="91"/>
      <c r="O18" s="91"/>
      <c r="P18" s="92"/>
      <c r="Q18" s="92">
        <v>387705.12</v>
      </c>
      <c r="R18" s="92"/>
      <c r="S18" s="92">
        <v>1380412.26</v>
      </c>
      <c r="T18" s="112"/>
      <c r="U18" s="274" t="s">
        <v>657</v>
      </c>
      <c r="V18" s="273" t="str">
        <f>IF(C18="","000",C18)&amp;IF(D18="","000",D18)&amp;IF(E18="","0000",E18)&amp;IF(F18="","0000000000",F18)&amp;IF(G18="","000",G18)</f>
        <v>21300001020000000000000</v>
      </c>
    </row>
    <row r="19" spans="1:22" s="18" customFormat="1" ht="11.25">
      <c r="A19" s="280" t="s">
        <v>667</v>
      </c>
      <c r="B19" s="279" t="s">
        <v>651</v>
      </c>
      <c r="C19" s="278" t="s">
        <v>56</v>
      </c>
      <c r="D19" s="284" t="s">
        <v>647</v>
      </c>
      <c r="E19" s="283" t="s">
        <v>658</v>
      </c>
      <c r="F19" s="282" t="s">
        <v>646</v>
      </c>
      <c r="G19" s="281" t="s">
        <v>647</v>
      </c>
      <c r="H19" s="118">
        <f>J19+T19-I19</f>
        <v>10496998.34</v>
      </c>
      <c r="I19" s="98"/>
      <c r="J19" s="89">
        <f>L19+M19+N19+O19+P19+Q19+R19+S19-K19</f>
        <v>10496998.34</v>
      </c>
      <c r="K19" s="92"/>
      <c r="L19" s="91"/>
      <c r="M19" s="92"/>
      <c r="N19" s="91"/>
      <c r="O19" s="91"/>
      <c r="P19" s="92"/>
      <c r="Q19" s="92">
        <v>6755219.1299999999</v>
      </c>
      <c r="R19" s="92"/>
      <c r="S19" s="92">
        <v>3741779.21</v>
      </c>
      <c r="T19" s="112"/>
      <c r="U19" s="274" t="s">
        <v>659</v>
      </c>
      <c r="V19" s="273" t="str">
        <f>IF(C19="","000",C19)&amp;IF(D19="","000",D19)&amp;IF(E19="","0000",E19)&amp;IF(F19="","0000000000",F19)&amp;IF(G19="","000",G19)</f>
        <v>21300001040000000000000</v>
      </c>
    </row>
    <row r="20" spans="1:22" s="18" customFormat="1" ht="11.25">
      <c r="A20" s="280" t="s">
        <v>667</v>
      </c>
      <c r="B20" s="279" t="s">
        <v>651</v>
      </c>
      <c r="C20" s="278" t="s">
        <v>56</v>
      </c>
      <c r="D20" s="284" t="s">
        <v>647</v>
      </c>
      <c r="E20" s="283" t="s">
        <v>660</v>
      </c>
      <c r="F20" s="282" t="s">
        <v>646</v>
      </c>
      <c r="G20" s="281" t="s">
        <v>647</v>
      </c>
      <c r="H20" s="118">
        <f>J20+T20-I20</f>
        <v>1923690.82</v>
      </c>
      <c r="I20" s="98"/>
      <c r="J20" s="89">
        <f>L20+M20+N20+O20+P20+Q20+R20+S20-K20</f>
        <v>1923690.82</v>
      </c>
      <c r="K20" s="92"/>
      <c r="L20" s="91"/>
      <c r="M20" s="92"/>
      <c r="N20" s="91"/>
      <c r="O20" s="91"/>
      <c r="P20" s="92"/>
      <c r="Q20" s="92">
        <v>1923690.82</v>
      </c>
      <c r="R20" s="92"/>
      <c r="S20" s="92"/>
      <c r="T20" s="112"/>
      <c r="U20" s="274" t="s">
        <v>661</v>
      </c>
      <c r="V20" s="273" t="str">
        <f>IF(C20="","000",C20)&amp;IF(D20="","000",D20)&amp;IF(E20="","0000",E20)&amp;IF(F20="","0000000000",F20)&amp;IF(G20="","000",G20)</f>
        <v>21300001060000000000000</v>
      </c>
    </row>
    <row r="21" spans="1:22" s="18" customFormat="1" ht="11.25">
      <c r="A21" s="280" t="s">
        <v>667</v>
      </c>
      <c r="B21" s="279" t="s">
        <v>651</v>
      </c>
      <c r="C21" s="278" t="s">
        <v>56</v>
      </c>
      <c r="D21" s="284" t="s">
        <v>647</v>
      </c>
      <c r="E21" s="283" t="s">
        <v>662</v>
      </c>
      <c r="F21" s="282" t="s">
        <v>646</v>
      </c>
      <c r="G21" s="281" t="s">
        <v>647</v>
      </c>
      <c r="H21" s="118">
        <f>J21+T21-I21</f>
        <v>157040.37</v>
      </c>
      <c r="I21" s="98"/>
      <c r="J21" s="89">
        <f>L21+M21+N21+O21+P21+Q21+R21+S21-K21</f>
        <v>157040.37</v>
      </c>
      <c r="K21" s="92"/>
      <c r="L21" s="91"/>
      <c r="M21" s="92"/>
      <c r="N21" s="91"/>
      <c r="O21" s="91"/>
      <c r="P21" s="92"/>
      <c r="Q21" s="92"/>
      <c r="R21" s="92"/>
      <c r="S21" s="92">
        <v>157040.37</v>
      </c>
      <c r="T21" s="112"/>
      <c r="U21" s="274" t="s">
        <v>663</v>
      </c>
      <c r="V21" s="273" t="str">
        <f>IF(C21="","000",C21)&amp;IF(D21="","000",D21)&amp;IF(E21="","0000",E21)&amp;IF(F21="","0000000000",F21)&amp;IF(G21="","000",G21)</f>
        <v>21300002030000000000000</v>
      </c>
    </row>
    <row r="22" spans="1:22" s="18" customFormat="1" ht="11.25">
      <c r="A22" s="280" t="s">
        <v>667</v>
      </c>
      <c r="B22" s="279" t="s">
        <v>651</v>
      </c>
      <c r="C22" s="278" t="s">
        <v>56</v>
      </c>
      <c r="D22" s="284" t="s">
        <v>647</v>
      </c>
      <c r="E22" s="283" t="s">
        <v>276</v>
      </c>
      <c r="F22" s="282" t="s">
        <v>646</v>
      </c>
      <c r="G22" s="281" t="s">
        <v>647</v>
      </c>
      <c r="H22" s="118">
        <f>J22+T22-I22</f>
        <v>843541.62</v>
      </c>
      <c r="I22" s="98"/>
      <c r="J22" s="89">
        <f>L22+M22+N22+O22+P22+Q22+R22+S22-K22</f>
        <v>843541.62</v>
      </c>
      <c r="K22" s="92"/>
      <c r="L22" s="91"/>
      <c r="M22" s="92"/>
      <c r="N22" s="91"/>
      <c r="O22" s="91"/>
      <c r="P22" s="92"/>
      <c r="Q22" s="92">
        <v>843541.62</v>
      </c>
      <c r="R22" s="92"/>
      <c r="S22" s="92"/>
      <c r="T22" s="112"/>
      <c r="U22" s="274" t="s">
        <v>664</v>
      </c>
      <c r="V22" s="273" t="str">
        <f>IF(C22="","000",C22)&amp;IF(D22="","000",D22)&amp;IF(E22="","0000",E22)&amp;IF(F22="","0000000000",F22)&amp;IF(G22="","000",G22)</f>
        <v>21300007090000000000000</v>
      </c>
    </row>
    <row r="23" spans="1:22" s="18" customFormat="1" ht="11.25">
      <c r="A23" s="280" t="s">
        <v>667</v>
      </c>
      <c r="B23" s="279" t="s">
        <v>651</v>
      </c>
      <c r="C23" s="278" t="s">
        <v>56</v>
      </c>
      <c r="D23" s="284" t="s">
        <v>647</v>
      </c>
      <c r="E23" s="283" t="s">
        <v>291</v>
      </c>
      <c r="F23" s="282" t="s">
        <v>646</v>
      </c>
      <c r="G23" s="281" t="s">
        <v>647</v>
      </c>
      <c r="H23" s="118">
        <f>J23+T23-I23</f>
        <v>522129.42</v>
      </c>
      <c r="I23" s="98"/>
      <c r="J23" s="89">
        <f>L23+M23+N23+O23+P23+Q23+R23+S23-K23</f>
        <v>522129.42</v>
      </c>
      <c r="K23" s="92"/>
      <c r="L23" s="91"/>
      <c r="M23" s="92"/>
      <c r="N23" s="91"/>
      <c r="O23" s="91"/>
      <c r="P23" s="92"/>
      <c r="Q23" s="92">
        <v>522129.42</v>
      </c>
      <c r="R23" s="92"/>
      <c r="S23" s="92"/>
      <c r="T23" s="112"/>
      <c r="U23" s="274" t="s">
        <v>665</v>
      </c>
      <c r="V23" s="273" t="str">
        <f>IF(C23="","000",C23)&amp;IF(D23="","000",D23)&amp;IF(E23="","0000",E23)&amp;IF(F23="","0000000000",F23)&amp;IF(G23="","000",G23)</f>
        <v>21300008040000000000000</v>
      </c>
    </row>
    <row r="24" spans="1:22" s="18" customFormat="1" ht="11.25">
      <c r="A24" s="280" t="s">
        <v>668</v>
      </c>
      <c r="B24" s="279" t="s">
        <v>651</v>
      </c>
      <c r="C24" s="278" t="s">
        <v>59</v>
      </c>
      <c r="D24" s="284" t="s">
        <v>647</v>
      </c>
      <c r="E24" s="283" t="s">
        <v>658</v>
      </c>
      <c r="F24" s="282" t="s">
        <v>646</v>
      </c>
      <c r="G24" s="281" t="s">
        <v>647</v>
      </c>
      <c r="H24" s="118">
        <f>J24+T24-I24</f>
        <v>973912.62</v>
      </c>
      <c r="I24" s="98"/>
      <c r="J24" s="89">
        <f>L24+M24+N24+O24+P24+Q24+R24+S24-K24</f>
        <v>973912.62</v>
      </c>
      <c r="K24" s="92"/>
      <c r="L24" s="91"/>
      <c r="M24" s="92"/>
      <c r="N24" s="91"/>
      <c r="O24" s="91"/>
      <c r="P24" s="92"/>
      <c r="Q24" s="92">
        <v>651302.28</v>
      </c>
      <c r="R24" s="92"/>
      <c r="S24" s="92">
        <v>322610.34000000003</v>
      </c>
      <c r="T24" s="112"/>
      <c r="U24" s="274" t="s">
        <v>659</v>
      </c>
      <c r="V24" s="273" t="str">
        <f>IF(C24="","000",C24)&amp;IF(D24="","000",D24)&amp;IF(E24="","0000",E24)&amp;IF(F24="","0000000000",F24)&amp;IF(G24="","000",G24)</f>
        <v>22100001040000000000000</v>
      </c>
    </row>
    <row r="25" spans="1:22" s="18" customFormat="1" ht="11.25">
      <c r="A25" s="280" t="s">
        <v>668</v>
      </c>
      <c r="B25" s="279" t="s">
        <v>651</v>
      </c>
      <c r="C25" s="278" t="s">
        <v>59</v>
      </c>
      <c r="D25" s="284" t="s">
        <v>647</v>
      </c>
      <c r="E25" s="283" t="s">
        <v>660</v>
      </c>
      <c r="F25" s="282" t="s">
        <v>646</v>
      </c>
      <c r="G25" s="281" t="s">
        <v>647</v>
      </c>
      <c r="H25" s="118">
        <f>J25+T25-I25</f>
        <v>91562.2</v>
      </c>
      <c r="I25" s="98"/>
      <c r="J25" s="89">
        <f>L25+M25+N25+O25+P25+Q25+R25+S25-K25</f>
        <v>91562.2</v>
      </c>
      <c r="K25" s="92"/>
      <c r="L25" s="91"/>
      <c r="M25" s="92"/>
      <c r="N25" s="91"/>
      <c r="O25" s="91"/>
      <c r="P25" s="92"/>
      <c r="Q25" s="92">
        <v>91562.2</v>
      </c>
      <c r="R25" s="92"/>
      <c r="S25" s="92"/>
      <c r="T25" s="112"/>
      <c r="U25" s="274" t="s">
        <v>661</v>
      </c>
      <c r="V25" s="273" t="str">
        <f>IF(C25="","000",C25)&amp;IF(D25="","000",D25)&amp;IF(E25="","0000",E25)&amp;IF(F25="","0000000000",F25)&amp;IF(G25="","000",G25)</f>
        <v>22100001060000000000000</v>
      </c>
    </row>
    <row r="26" spans="1:22" s="18" customFormat="1" ht="11.25">
      <c r="A26" s="280" t="s">
        <v>668</v>
      </c>
      <c r="B26" s="279" t="s">
        <v>651</v>
      </c>
      <c r="C26" s="278" t="s">
        <v>59</v>
      </c>
      <c r="D26" s="284" t="s">
        <v>647</v>
      </c>
      <c r="E26" s="283" t="s">
        <v>669</v>
      </c>
      <c r="F26" s="282" t="s">
        <v>646</v>
      </c>
      <c r="G26" s="281" t="s">
        <v>647</v>
      </c>
      <c r="H26" s="118">
        <f>J26+T26-I26</f>
        <v>72146.37</v>
      </c>
      <c r="I26" s="98"/>
      <c r="J26" s="89">
        <f>L26+M26+N26+O26+P26+Q26+R26+S26-K26</f>
        <v>72146.37</v>
      </c>
      <c r="K26" s="92"/>
      <c r="L26" s="91"/>
      <c r="M26" s="92"/>
      <c r="N26" s="91"/>
      <c r="O26" s="91"/>
      <c r="P26" s="92"/>
      <c r="Q26" s="92"/>
      <c r="R26" s="92"/>
      <c r="S26" s="92">
        <v>72146.37</v>
      </c>
      <c r="T26" s="112"/>
      <c r="U26" s="274" t="s">
        <v>670</v>
      </c>
      <c r="V26" s="273" t="str">
        <f>IF(C26="","000",C26)&amp;IF(D26="","000",D26)&amp;IF(E26="","0000",E26)&amp;IF(F26="","0000000000",F26)&amp;IF(G26="","000",G26)</f>
        <v>22100001130000000000000</v>
      </c>
    </row>
    <row r="27" spans="1:22" s="18" customFormat="1" ht="11.25">
      <c r="A27" s="280" t="s">
        <v>668</v>
      </c>
      <c r="B27" s="279" t="s">
        <v>651</v>
      </c>
      <c r="C27" s="278" t="s">
        <v>59</v>
      </c>
      <c r="D27" s="284" t="s">
        <v>647</v>
      </c>
      <c r="E27" s="283" t="s">
        <v>662</v>
      </c>
      <c r="F27" s="282" t="s">
        <v>646</v>
      </c>
      <c r="G27" s="281" t="s">
        <v>647</v>
      </c>
      <c r="H27" s="118">
        <f>J27+T27-I27</f>
        <v>5423.6</v>
      </c>
      <c r="I27" s="98"/>
      <c r="J27" s="89">
        <f>L27+M27+N27+O27+P27+Q27+R27+S27-K27</f>
        <v>5423.6</v>
      </c>
      <c r="K27" s="92"/>
      <c r="L27" s="91"/>
      <c r="M27" s="92"/>
      <c r="N27" s="91"/>
      <c r="O27" s="91"/>
      <c r="P27" s="92"/>
      <c r="Q27" s="92"/>
      <c r="R27" s="92"/>
      <c r="S27" s="92">
        <v>5423.6</v>
      </c>
      <c r="T27" s="112"/>
      <c r="U27" s="274" t="s">
        <v>663</v>
      </c>
      <c r="V27" s="273" t="str">
        <f>IF(C27="","000",C27)&amp;IF(D27="","000",D27)&amp;IF(E27="","0000",E27)&amp;IF(F27="","0000000000",F27)&amp;IF(G27="","000",G27)</f>
        <v>22100002030000000000000</v>
      </c>
    </row>
    <row r="28" spans="1:22" s="18" customFormat="1" ht="11.25">
      <c r="A28" s="280" t="s">
        <v>668</v>
      </c>
      <c r="B28" s="279" t="s">
        <v>651</v>
      </c>
      <c r="C28" s="278" t="s">
        <v>59</v>
      </c>
      <c r="D28" s="284" t="s">
        <v>647</v>
      </c>
      <c r="E28" s="283" t="s">
        <v>671</v>
      </c>
      <c r="F28" s="282" t="s">
        <v>646</v>
      </c>
      <c r="G28" s="281" t="s">
        <v>647</v>
      </c>
      <c r="H28" s="118">
        <f>J28+T28-I28</f>
        <v>30600</v>
      </c>
      <c r="I28" s="98"/>
      <c r="J28" s="89">
        <f>L28+M28+N28+O28+P28+Q28+R28+S28-K28</f>
        <v>30600</v>
      </c>
      <c r="K28" s="92"/>
      <c r="L28" s="91"/>
      <c r="M28" s="92"/>
      <c r="N28" s="91"/>
      <c r="O28" s="91"/>
      <c r="P28" s="92"/>
      <c r="Q28" s="92"/>
      <c r="R28" s="92"/>
      <c r="S28" s="92">
        <v>30600</v>
      </c>
      <c r="T28" s="112"/>
      <c r="U28" s="274" t="s">
        <v>672</v>
      </c>
      <c r="V28" s="273" t="str">
        <f>IF(C28="","000",C28)&amp;IF(D28="","000",D28)&amp;IF(E28="","0000",E28)&amp;IF(F28="","0000000000",F28)&amp;IF(G28="","000",G28)</f>
        <v>22100004100000000000000</v>
      </c>
    </row>
    <row r="29" spans="1:22" s="18" customFormat="1" ht="11.25">
      <c r="A29" s="280" t="s">
        <v>668</v>
      </c>
      <c r="B29" s="279" t="s">
        <v>651</v>
      </c>
      <c r="C29" s="278" t="s">
        <v>59</v>
      </c>
      <c r="D29" s="284" t="s">
        <v>647</v>
      </c>
      <c r="E29" s="283" t="s">
        <v>276</v>
      </c>
      <c r="F29" s="282" t="s">
        <v>646</v>
      </c>
      <c r="G29" s="281" t="s">
        <v>647</v>
      </c>
      <c r="H29" s="118">
        <f>J29+T29-I29</f>
        <v>19400</v>
      </c>
      <c r="I29" s="98"/>
      <c r="J29" s="89">
        <f>L29+M29+N29+O29+P29+Q29+R29+S29-K29</f>
        <v>19400</v>
      </c>
      <c r="K29" s="92"/>
      <c r="L29" s="91"/>
      <c r="M29" s="92"/>
      <c r="N29" s="91"/>
      <c r="O29" s="91"/>
      <c r="P29" s="92"/>
      <c r="Q29" s="92">
        <v>19400</v>
      </c>
      <c r="R29" s="92"/>
      <c r="S29" s="92"/>
      <c r="T29" s="112"/>
      <c r="U29" s="274" t="s">
        <v>664</v>
      </c>
      <c r="V29" s="273" t="str">
        <f>IF(C29="","000",C29)&amp;IF(D29="","000",D29)&amp;IF(E29="","0000",E29)&amp;IF(F29="","0000000000",F29)&amp;IF(G29="","000",G29)</f>
        <v>22100007090000000000000</v>
      </c>
    </row>
    <row r="30" spans="1:22" s="18" customFormat="1" ht="11.25">
      <c r="A30" s="280" t="s">
        <v>668</v>
      </c>
      <c r="B30" s="279" t="s">
        <v>651</v>
      </c>
      <c r="C30" s="278" t="s">
        <v>59</v>
      </c>
      <c r="D30" s="284" t="s">
        <v>647</v>
      </c>
      <c r="E30" s="283" t="s">
        <v>291</v>
      </c>
      <c r="F30" s="282" t="s">
        <v>646</v>
      </c>
      <c r="G30" s="281" t="s">
        <v>647</v>
      </c>
      <c r="H30" s="118">
        <f>J30+T30-I30</f>
        <v>41389.29</v>
      </c>
      <c r="I30" s="98"/>
      <c r="J30" s="89">
        <f>L30+M30+N30+O30+P30+Q30+R30+S30-K30</f>
        <v>41389.29</v>
      </c>
      <c r="K30" s="92"/>
      <c r="L30" s="91"/>
      <c r="M30" s="92"/>
      <c r="N30" s="91"/>
      <c r="O30" s="91"/>
      <c r="P30" s="92"/>
      <c r="Q30" s="92">
        <v>41389.29</v>
      </c>
      <c r="R30" s="92"/>
      <c r="S30" s="92"/>
      <c r="T30" s="112"/>
      <c r="U30" s="274" t="s">
        <v>665</v>
      </c>
      <c r="V30" s="273" t="str">
        <f>IF(C30="","000",C30)&amp;IF(D30="","000",D30)&amp;IF(E30="","0000",E30)&amp;IF(F30="","0000000000",F30)&amp;IF(G30="","000",G30)</f>
        <v>22100008040000000000000</v>
      </c>
    </row>
    <row r="31" spans="1:22" s="18" customFormat="1" ht="11.25">
      <c r="A31" s="280" t="s">
        <v>673</v>
      </c>
      <c r="B31" s="279" t="s">
        <v>651</v>
      </c>
      <c r="C31" s="278" t="s">
        <v>61</v>
      </c>
      <c r="D31" s="284" t="s">
        <v>647</v>
      </c>
      <c r="E31" s="283" t="s">
        <v>656</v>
      </c>
      <c r="F31" s="282" t="s">
        <v>646</v>
      </c>
      <c r="G31" s="281" t="s">
        <v>647</v>
      </c>
      <c r="H31" s="118">
        <f>J31+T31-I31</f>
        <v>3517.36</v>
      </c>
      <c r="I31" s="98"/>
      <c r="J31" s="89">
        <f>L31+M31+N31+O31+P31+Q31+R31+S31-K31</f>
        <v>3517.36</v>
      </c>
      <c r="K31" s="92"/>
      <c r="L31" s="91"/>
      <c r="M31" s="92"/>
      <c r="N31" s="91"/>
      <c r="O31" s="91"/>
      <c r="P31" s="92"/>
      <c r="Q31" s="92"/>
      <c r="R31" s="92"/>
      <c r="S31" s="92">
        <v>3517.36</v>
      </c>
      <c r="T31" s="112"/>
      <c r="U31" s="274" t="s">
        <v>657</v>
      </c>
      <c r="V31" s="273" t="str">
        <f>IF(C31="","000",C31)&amp;IF(D31="","000",D31)&amp;IF(E31="","0000",E31)&amp;IF(F31="","0000000000",F31)&amp;IF(G31="","000",G31)</f>
        <v>22200001020000000000000</v>
      </c>
    </row>
    <row r="32" spans="1:22" s="18" customFormat="1" ht="11.25">
      <c r="A32" s="280" t="s">
        <v>673</v>
      </c>
      <c r="B32" s="279" t="s">
        <v>651</v>
      </c>
      <c r="C32" s="278" t="s">
        <v>61</v>
      </c>
      <c r="D32" s="284" t="s">
        <v>647</v>
      </c>
      <c r="E32" s="283" t="s">
        <v>658</v>
      </c>
      <c r="F32" s="282" t="s">
        <v>646</v>
      </c>
      <c r="G32" s="281" t="s">
        <v>647</v>
      </c>
      <c r="H32" s="118">
        <f>J32+T32-I32</f>
        <v>331168.78000000003</v>
      </c>
      <c r="I32" s="98"/>
      <c r="J32" s="89">
        <f>L32+M32+N32+O32+P32+Q32+R32+S32-K32</f>
        <v>331168.78000000003</v>
      </c>
      <c r="K32" s="92"/>
      <c r="L32" s="91"/>
      <c r="M32" s="92"/>
      <c r="N32" s="91"/>
      <c r="O32" s="91"/>
      <c r="P32" s="92"/>
      <c r="Q32" s="92"/>
      <c r="R32" s="92"/>
      <c r="S32" s="92">
        <v>331168.78000000003</v>
      </c>
      <c r="T32" s="112"/>
      <c r="U32" s="274" t="s">
        <v>659</v>
      </c>
      <c r="V32" s="273" t="str">
        <f>IF(C32="","000",C32)&amp;IF(D32="","000",D32)&amp;IF(E32="","0000",E32)&amp;IF(F32="","0000000000",F32)&amp;IF(G32="","000",G32)</f>
        <v>22200001040000000000000</v>
      </c>
    </row>
    <row r="33" spans="1:22" s="18" customFormat="1" ht="11.25">
      <c r="A33" s="280" t="s">
        <v>673</v>
      </c>
      <c r="B33" s="279" t="s">
        <v>651</v>
      </c>
      <c r="C33" s="278" t="s">
        <v>61</v>
      </c>
      <c r="D33" s="284" t="s">
        <v>647</v>
      </c>
      <c r="E33" s="283" t="s">
        <v>662</v>
      </c>
      <c r="F33" s="282" t="s">
        <v>646</v>
      </c>
      <c r="G33" s="281" t="s">
        <v>647</v>
      </c>
      <c r="H33" s="118">
        <f>J33+T33-I33</f>
        <v>820</v>
      </c>
      <c r="I33" s="98"/>
      <c r="J33" s="89">
        <f>L33+M33+N33+O33+P33+Q33+R33+S33-K33</f>
        <v>820</v>
      </c>
      <c r="K33" s="92"/>
      <c r="L33" s="91"/>
      <c r="M33" s="92"/>
      <c r="N33" s="91"/>
      <c r="O33" s="91"/>
      <c r="P33" s="92"/>
      <c r="Q33" s="92"/>
      <c r="R33" s="92"/>
      <c r="S33" s="92">
        <v>820</v>
      </c>
      <c r="T33" s="112"/>
      <c r="U33" s="274" t="s">
        <v>663</v>
      </c>
      <c r="V33" s="273" t="str">
        <f>IF(C33="","000",C33)&amp;IF(D33="","000",D33)&amp;IF(E33="","0000",E33)&amp;IF(F33="","0000000000",F33)&amp;IF(G33="","000",G33)</f>
        <v>22200002030000000000000</v>
      </c>
    </row>
    <row r="34" spans="1:22" s="18" customFormat="1" ht="11.25">
      <c r="A34" s="280" t="s">
        <v>673</v>
      </c>
      <c r="B34" s="279" t="s">
        <v>651</v>
      </c>
      <c r="C34" s="278" t="s">
        <v>61</v>
      </c>
      <c r="D34" s="284" t="s">
        <v>647</v>
      </c>
      <c r="E34" s="283" t="s">
        <v>674</v>
      </c>
      <c r="F34" s="282" t="s">
        <v>646</v>
      </c>
      <c r="G34" s="281" t="s">
        <v>647</v>
      </c>
      <c r="H34" s="118">
        <f>J34+T34-I34</f>
        <v>15000</v>
      </c>
      <c r="I34" s="98"/>
      <c r="J34" s="89">
        <f>L34+M34+N34+O34+P34+Q34+R34+S34-K34</f>
        <v>15000</v>
      </c>
      <c r="K34" s="92"/>
      <c r="L34" s="91"/>
      <c r="M34" s="92"/>
      <c r="N34" s="91"/>
      <c r="O34" s="91"/>
      <c r="P34" s="92"/>
      <c r="Q34" s="92"/>
      <c r="R34" s="92"/>
      <c r="S34" s="92">
        <v>15000</v>
      </c>
      <c r="T34" s="112"/>
      <c r="U34" s="274" t="s">
        <v>675</v>
      </c>
      <c r="V34" s="273" t="str">
        <f>IF(C34="","000",C34)&amp;IF(D34="","000",D34)&amp;IF(E34="","0000",E34)&amp;IF(F34="","0000000000",F34)&amp;IF(G34="","000",G34)</f>
        <v>22200003100000000000000</v>
      </c>
    </row>
    <row r="35" spans="1:22" s="18" customFormat="1" ht="11.25">
      <c r="A35" s="280" t="s">
        <v>673</v>
      </c>
      <c r="B35" s="279" t="s">
        <v>651</v>
      </c>
      <c r="C35" s="278" t="s">
        <v>61</v>
      </c>
      <c r="D35" s="284" t="s">
        <v>647</v>
      </c>
      <c r="E35" s="283" t="s">
        <v>248</v>
      </c>
      <c r="F35" s="282" t="s">
        <v>646</v>
      </c>
      <c r="G35" s="281" t="s">
        <v>647</v>
      </c>
      <c r="H35" s="118">
        <f>J35+T35-I35</f>
        <v>27000</v>
      </c>
      <c r="I35" s="98"/>
      <c r="J35" s="89">
        <f>L35+M35+N35+O35+P35+Q35+R35+S35-K35</f>
        <v>27000</v>
      </c>
      <c r="K35" s="92"/>
      <c r="L35" s="91"/>
      <c r="M35" s="92"/>
      <c r="N35" s="91"/>
      <c r="O35" s="91"/>
      <c r="P35" s="92"/>
      <c r="Q35" s="92"/>
      <c r="R35" s="92"/>
      <c r="S35" s="92">
        <v>27000</v>
      </c>
      <c r="T35" s="112"/>
      <c r="U35" s="274" t="s">
        <v>676</v>
      </c>
      <c r="V35" s="273" t="str">
        <f>IF(C35="","000",C35)&amp;IF(D35="","000",D35)&amp;IF(E35="","0000",E35)&amp;IF(F35="","0000000000",F35)&amp;IF(G35="","000",G35)</f>
        <v>22200004090000000000000</v>
      </c>
    </row>
    <row r="36" spans="1:22" s="18" customFormat="1" ht="11.25">
      <c r="A36" s="280" t="s">
        <v>673</v>
      </c>
      <c r="B36" s="279" t="s">
        <v>651</v>
      </c>
      <c r="C36" s="278" t="s">
        <v>61</v>
      </c>
      <c r="D36" s="284" t="s">
        <v>647</v>
      </c>
      <c r="E36" s="283" t="s">
        <v>251</v>
      </c>
      <c r="F36" s="282" t="s">
        <v>646</v>
      </c>
      <c r="G36" s="281" t="s">
        <v>647</v>
      </c>
      <c r="H36" s="118">
        <f>J36+T36-I36</f>
        <v>3300</v>
      </c>
      <c r="I36" s="98"/>
      <c r="J36" s="89">
        <f>L36+M36+N36+O36+P36+Q36+R36+S36-K36</f>
        <v>3300</v>
      </c>
      <c r="K36" s="92"/>
      <c r="L36" s="91"/>
      <c r="M36" s="92"/>
      <c r="N36" s="91"/>
      <c r="O36" s="91"/>
      <c r="P36" s="92"/>
      <c r="Q36" s="92"/>
      <c r="R36" s="92"/>
      <c r="S36" s="92">
        <v>3300</v>
      </c>
      <c r="T36" s="112"/>
      <c r="U36" s="274" t="s">
        <v>677</v>
      </c>
      <c r="V36" s="273" t="str">
        <f>IF(C36="","000",C36)&amp;IF(D36="","000",D36)&amp;IF(E36="","0000",E36)&amp;IF(F36="","0000000000",F36)&amp;IF(G36="","000",G36)</f>
        <v>22200005030000000000000</v>
      </c>
    </row>
    <row r="37" spans="1:22" s="18" customFormat="1" ht="11.25">
      <c r="A37" s="280" t="s">
        <v>673</v>
      </c>
      <c r="B37" s="279" t="s">
        <v>651</v>
      </c>
      <c r="C37" s="278" t="s">
        <v>61</v>
      </c>
      <c r="D37" s="284" t="s">
        <v>647</v>
      </c>
      <c r="E37" s="283" t="s">
        <v>288</v>
      </c>
      <c r="F37" s="282" t="s">
        <v>646</v>
      </c>
      <c r="G37" s="281" t="s">
        <v>647</v>
      </c>
      <c r="H37" s="118">
        <f>J37+T37-I37</f>
        <v>135448.25</v>
      </c>
      <c r="I37" s="98"/>
      <c r="J37" s="89">
        <f>L37+M37+N37+O37+P37+Q37+R37+S37-K37</f>
        <v>135448.25</v>
      </c>
      <c r="K37" s="92"/>
      <c r="L37" s="91"/>
      <c r="M37" s="92"/>
      <c r="N37" s="91"/>
      <c r="O37" s="91"/>
      <c r="P37" s="92"/>
      <c r="Q37" s="92">
        <v>4972.72</v>
      </c>
      <c r="R37" s="92">
        <v>112475.53</v>
      </c>
      <c r="S37" s="92">
        <v>18000</v>
      </c>
      <c r="T37" s="112"/>
      <c r="U37" s="274" t="s">
        <v>678</v>
      </c>
      <c r="V37" s="273" t="str">
        <f>IF(C37="","000",C37)&amp;IF(D37="","000",D37)&amp;IF(E37="","0000",E37)&amp;IF(F37="","0000000000",F37)&amp;IF(G37="","000",G37)</f>
        <v>22200008010000000000000</v>
      </c>
    </row>
    <row r="38" spans="1:22" s="18" customFormat="1" ht="11.25">
      <c r="A38" s="280" t="s">
        <v>679</v>
      </c>
      <c r="B38" s="279" t="s">
        <v>651</v>
      </c>
      <c r="C38" s="278" t="s">
        <v>63</v>
      </c>
      <c r="D38" s="284" t="s">
        <v>647</v>
      </c>
      <c r="E38" s="283" t="s">
        <v>658</v>
      </c>
      <c r="F38" s="282" t="s">
        <v>646</v>
      </c>
      <c r="G38" s="281" t="s">
        <v>647</v>
      </c>
      <c r="H38" s="118">
        <f>J38+T38-I38</f>
        <v>1456333.27</v>
      </c>
      <c r="I38" s="98"/>
      <c r="J38" s="89">
        <f>L38+M38+N38+O38+P38+Q38+R38+S38-K38</f>
        <v>1456333.27</v>
      </c>
      <c r="K38" s="92"/>
      <c r="L38" s="91"/>
      <c r="M38" s="92"/>
      <c r="N38" s="91"/>
      <c r="O38" s="91"/>
      <c r="P38" s="92"/>
      <c r="Q38" s="92">
        <v>266042.38</v>
      </c>
      <c r="R38" s="92"/>
      <c r="S38" s="92">
        <v>1190290.8899999999</v>
      </c>
      <c r="T38" s="112"/>
      <c r="U38" s="274" t="s">
        <v>659</v>
      </c>
      <c r="V38" s="273" t="str">
        <f>IF(C38="","000",C38)&amp;IF(D38="","000",D38)&amp;IF(E38="","0000",E38)&amp;IF(F38="","0000000000",F38)&amp;IF(G38="","000",G38)</f>
        <v>22300001040000000000000</v>
      </c>
    </row>
    <row r="39" spans="1:22" s="18" customFormat="1" ht="11.25">
      <c r="A39" s="280" t="s">
        <v>679</v>
      </c>
      <c r="B39" s="279" t="s">
        <v>651</v>
      </c>
      <c r="C39" s="278" t="s">
        <v>63</v>
      </c>
      <c r="D39" s="284" t="s">
        <v>647</v>
      </c>
      <c r="E39" s="283" t="s">
        <v>669</v>
      </c>
      <c r="F39" s="282" t="s">
        <v>646</v>
      </c>
      <c r="G39" s="281" t="s">
        <v>647</v>
      </c>
      <c r="H39" s="118">
        <f>J39+T39-I39</f>
        <v>199346.92</v>
      </c>
      <c r="I39" s="98"/>
      <c r="J39" s="89">
        <f>L39+M39+N39+O39+P39+Q39+R39+S39-K39</f>
        <v>199346.92</v>
      </c>
      <c r="K39" s="92"/>
      <c r="L39" s="91"/>
      <c r="M39" s="92"/>
      <c r="N39" s="91"/>
      <c r="O39" s="91"/>
      <c r="P39" s="92"/>
      <c r="Q39" s="92">
        <v>51371.46</v>
      </c>
      <c r="R39" s="92">
        <v>144552.82</v>
      </c>
      <c r="S39" s="92">
        <v>3422.64</v>
      </c>
      <c r="T39" s="112"/>
      <c r="U39" s="274" t="s">
        <v>670</v>
      </c>
      <c r="V39" s="273" t="str">
        <f>IF(C39="","000",C39)&amp;IF(D39="","000",D39)&amp;IF(E39="","0000",E39)&amp;IF(F39="","0000000000",F39)&amp;IF(G39="","000",G39)</f>
        <v>22300001130000000000000</v>
      </c>
    </row>
    <row r="40" spans="1:22" s="18" customFormat="1" ht="11.25">
      <c r="A40" s="280" t="s">
        <v>679</v>
      </c>
      <c r="B40" s="279" t="s">
        <v>651</v>
      </c>
      <c r="C40" s="278" t="s">
        <v>63</v>
      </c>
      <c r="D40" s="284" t="s">
        <v>647</v>
      </c>
      <c r="E40" s="283" t="s">
        <v>662</v>
      </c>
      <c r="F40" s="282" t="s">
        <v>646</v>
      </c>
      <c r="G40" s="281" t="s">
        <v>647</v>
      </c>
      <c r="H40" s="118">
        <f>J40+T40-I40</f>
        <v>24275.48</v>
      </c>
      <c r="I40" s="98"/>
      <c r="J40" s="89">
        <f>L40+M40+N40+O40+P40+Q40+R40+S40-K40</f>
        <v>24275.48</v>
      </c>
      <c r="K40" s="92"/>
      <c r="L40" s="91"/>
      <c r="M40" s="92"/>
      <c r="N40" s="91"/>
      <c r="O40" s="91"/>
      <c r="P40" s="92"/>
      <c r="Q40" s="92"/>
      <c r="R40" s="92"/>
      <c r="S40" s="92">
        <v>24275.48</v>
      </c>
      <c r="T40" s="112"/>
      <c r="U40" s="274" t="s">
        <v>663</v>
      </c>
      <c r="V40" s="273" t="str">
        <f>IF(C40="","000",C40)&amp;IF(D40="","000",D40)&amp;IF(E40="","0000",E40)&amp;IF(F40="","0000000000",F40)&amp;IF(G40="","000",G40)</f>
        <v>22300002030000000000000</v>
      </c>
    </row>
    <row r="41" spans="1:22" s="18" customFormat="1" ht="11.25">
      <c r="A41" s="280" t="s">
        <v>679</v>
      </c>
      <c r="B41" s="279" t="s">
        <v>651</v>
      </c>
      <c r="C41" s="278" t="s">
        <v>63</v>
      </c>
      <c r="D41" s="284" t="s">
        <v>647</v>
      </c>
      <c r="E41" s="283" t="s">
        <v>248</v>
      </c>
      <c r="F41" s="282" t="s">
        <v>646</v>
      </c>
      <c r="G41" s="281" t="s">
        <v>647</v>
      </c>
      <c r="H41" s="118">
        <f>J41+T41-I41</f>
        <v>652497.87</v>
      </c>
      <c r="I41" s="98"/>
      <c r="J41" s="89">
        <f>L41+M41+N41+O41+P41+Q41+R41+S41-K41</f>
        <v>652497.87</v>
      </c>
      <c r="K41" s="92"/>
      <c r="L41" s="91"/>
      <c r="M41" s="92"/>
      <c r="N41" s="91"/>
      <c r="O41" s="91"/>
      <c r="P41" s="92"/>
      <c r="Q41" s="92"/>
      <c r="R41" s="92"/>
      <c r="S41" s="92">
        <v>652497.87</v>
      </c>
      <c r="T41" s="112"/>
      <c r="U41" s="274" t="s">
        <v>676</v>
      </c>
      <c r="V41" s="273" t="str">
        <f>IF(C41="","000",C41)&amp;IF(D41="","000",D41)&amp;IF(E41="","0000",E41)&amp;IF(F41="","0000000000",F41)&amp;IF(G41="","000",G41)</f>
        <v>22300004090000000000000</v>
      </c>
    </row>
    <row r="42" spans="1:22" s="18" customFormat="1" ht="11.25">
      <c r="A42" s="280" t="s">
        <v>679</v>
      </c>
      <c r="B42" s="279" t="s">
        <v>651</v>
      </c>
      <c r="C42" s="278" t="s">
        <v>63</v>
      </c>
      <c r="D42" s="284" t="s">
        <v>647</v>
      </c>
      <c r="E42" s="283" t="s">
        <v>680</v>
      </c>
      <c r="F42" s="282" t="s">
        <v>646</v>
      </c>
      <c r="G42" s="281" t="s">
        <v>647</v>
      </c>
      <c r="H42" s="118">
        <f>J42+T42-I42</f>
        <v>688311.51</v>
      </c>
      <c r="I42" s="98"/>
      <c r="J42" s="89">
        <f>L42+M42+N42+O42+P42+Q42+R42+S42-K42</f>
        <v>688311.51</v>
      </c>
      <c r="K42" s="92"/>
      <c r="L42" s="91"/>
      <c r="M42" s="92"/>
      <c r="N42" s="91"/>
      <c r="O42" s="91"/>
      <c r="P42" s="92"/>
      <c r="Q42" s="92">
        <v>688311.51</v>
      </c>
      <c r="R42" s="92"/>
      <c r="S42" s="92"/>
      <c r="T42" s="112"/>
      <c r="U42" s="274" t="s">
        <v>681</v>
      </c>
      <c r="V42" s="273" t="str">
        <f>IF(C42="","000",C42)&amp;IF(D42="","000",D42)&amp;IF(E42="","0000",E42)&amp;IF(F42="","0000000000",F42)&amp;IF(G42="","000",G42)</f>
        <v>22300005010000000000000</v>
      </c>
    </row>
    <row r="43" spans="1:22" s="18" customFormat="1" ht="11.25">
      <c r="A43" s="280" t="s">
        <v>679</v>
      </c>
      <c r="B43" s="279" t="s">
        <v>651</v>
      </c>
      <c r="C43" s="278" t="s">
        <v>63</v>
      </c>
      <c r="D43" s="284" t="s">
        <v>647</v>
      </c>
      <c r="E43" s="283" t="s">
        <v>251</v>
      </c>
      <c r="F43" s="282" t="s">
        <v>646</v>
      </c>
      <c r="G43" s="281" t="s">
        <v>647</v>
      </c>
      <c r="H43" s="118">
        <f>J43+T43-I43</f>
        <v>4534119.53</v>
      </c>
      <c r="I43" s="98"/>
      <c r="J43" s="89">
        <f>L43+M43+N43+O43+P43+Q43+R43+S43-K43</f>
        <v>4534119.53</v>
      </c>
      <c r="K43" s="92"/>
      <c r="L43" s="91"/>
      <c r="M43" s="92"/>
      <c r="N43" s="91"/>
      <c r="O43" s="91"/>
      <c r="P43" s="92"/>
      <c r="Q43" s="92"/>
      <c r="R43" s="92">
        <v>2869182.89</v>
      </c>
      <c r="S43" s="92">
        <v>1664936.64</v>
      </c>
      <c r="T43" s="112"/>
      <c r="U43" s="274" t="s">
        <v>677</v>
      </c>
      <c r="V43" s="273" t="str">
        <f>IF(C43="","000",C43)&amp;IF(D43="","000",D43)&amp;IF(E43="","0000",E43)&amp;IF(F43="","0000000000",F43)&amp;IF(G43="","000",G43)</f>
        <v>22300005030000000000000</v>
      </c>
    </row>
    <row r="44" spans="1:22" s="18" customFormat="1" ht="11.25">
      <c r="A44" s="280" t="s">
        <v>679</v>
      </c>
      <c r="B44" s="279" t="s">
        <v>651</v>
      </c>
      <c r="C44" s="278" t="s">
        <v>63</v>
      </c>
      <c r="D44" s="284" t="s">
        <v>647</v>
      </c>
      <c r="E44" s="283" t="s">
        <v>291</v>
      </c>
      <c r="F44" s="282" t="s">
        <v>646</v>
      </c>
      <c r="G44" s="281" t="s">
        <v>647</v>
      </c>
      <c r="H44" s="118">
        <f>J44+T44-I44</f>
        <v>51825.18</v>
      </c>
      <c r="I44" s="98"/>
      <c r="J44" s="89">
        <f>L44+M44+N44+O44+P44+Q44+R44+S44-K44</f>
        <v>51825.18</v>
      </c>
      <c r="K44" s="92"/>
      <c r="L44" s="91"/>
      <c r="M44" s="92"/>
      <c r="N44" s="91"/>
      <c r="O44" s="91"/>
      <c r="P44" s="92"/>
      <c r="Q44" s="92">
        <v>51825.18</v>
      </c>
      <c r="R44" s="92"/>
      <c r="S44" s="92"/>
      <c r="T44" s="112"/>
      <c r="U44" s="274" t="s">
        <v>665</v>
      </c>
      <c r="V44" s="273" t="str">
        <f>IF(C44="","000",C44)&amp;IF(D44="","000",D44)&amp;IF(E44="","0000",E44)&amp;IF(F44="","0000000000",F44)&amp;IF(G44="","000",G44)</f>
        <v>22300008040000000000000</v>
      </c>
    </row>
    <row r="45" spans="1:22" s="18" customFormat="1" ht="33.75">
      <c r="A45" s="280" t="s">
        <v>682</v>
      </c>
      <c r="B45" s="279" t="s">
        <v>651</v>
      </c>
      <c r="C45" s="278" t="s">
        <v>65</v>
      </c>
      <c r="D45" s="284" t="s">
        <v>647</v>
      </c>
      <c r="E45" s="283" t="s">
        <v>288</v>
      </c>
      <c r="F45" s="282" t="s">
        <v>646</v>
      </c>
      <c r="G45" s="281" t="s">
        <v>647</v>
      </c>
      <c r="H45" s="118">
        <f>J45+T45-I45</f>
        <v>99000</v>
      </c>
      <c r="I45" s="98"/>
      <c r="J45" s="89">
        <f>L45+M45+N45+O45+P45+Q45+R45+S45-K45</f>
        <v>99000</v>
      </c>
      <c r="K45" s="92"/>
      <c r="L45" s="91"/>
      <c r="M45" s="92"/>
      <c r="N45" s="91"/>
      <c r="O45" s="91"/>
      <c r="P45" s="92"/>
      <c r="Q45" s="92"/>
      <c r="R45" s="92">
        <v>99000</v>
      </c>
      <c r="S45" s="92"/>
      <c r="T45" s="112"/>
      <c r="U45" s="274" t="s">
        <v>678</v>
      </c>
      <c r="V45" s="273" t="str">
        <f>IF(C45="","000",C45)&amp;IF(D45="","000",D45)&amp;IF(E45="","0000",E45)&amp;IF(F45="","0000000000",F45)&amp;IF(G45="","000",G45)</f>
        <v>22400008010000000000000</v>
      </c>
    </row>
    <row r="46" spans="1:22" s="18" customFormat="1" ht="33.75">
      <c r="A46" s="280" t="s">
        <v>682</v>
      </c>
      <c r="B46" s="279" t="s">
        <v>651</v>
      </c>
      <c r="C46" s="278" t="s">
        <v>65</v>
      </c>
      <c r="D46" s="284" t="s">
        <v>647</v>
      </c>
      <c r="E46" s="283" t="s">
        <v>683</v>
      </c>
      <c r="F46" s="282" t="s">
        <v>646</v>
      </c>
      <c r="G46" s="281" t="s">
        <v>647</v>
      </c>
      <c r="H46" s="118">
        <f>J46+T46-I46</f>
        <v>362150</v>
      </c>
      <c r="I46" s="98"/>
      <c r="J46" s="89">
        <f>L46+M46+N46+O46+P46+Q46+R46+S46-K46</f>
        <v>362150</v>
      </c>
      <c r="K46" s="92"/>
      <c r="L46" s="91"/>
      <c r="M46" s="92"/>
      <c r="N46" s="91"/>
      <c r="O46" s="91"/>
      <c r="P46" s="92"/>
      <c r="Q46" s="92"/>
      <c r="R46" s="92">
        <v>362150</v>
      </c>
      <c r="S46" s="92"/>
      <c r="T46" s="112"/>
      <c r="U46" s="274" t="s">
        <v>684</v>
      </c>
      <c r="V46" s="273" t="str">
        <f>IF(C46="","000",C46)&amp;IF(D46="","000",D46)&amp;IF(E46="","0000",E46)&amp;IF(F46="","0000000000",F46)&amp;IF(G46="","000",G46)</f>
        <v>22400011010000000000000</v>
      </c>
    </row>
    <row r="47" spans="1:22" s="18" customFormat="1" ht="11.25">
      <c r="A47" s="280" t="s">
        <v>685</v>
      </c>
      <c r="B47" s="279" t="s">
        <v>651</v>
      </c>
      <c r="C47" s="278" t="s">
        <v>67</v>
      </c>
      <c r="D47" s="284" t="s">
        <v>647</v>
      </c>
      <c r="E47" s="283" t="s">
        <v>658</v>
      </c>
      <c r="F47" s="282" t="s">
        <v>646</v>
      </c>
      <c r="G47" s="281" t="s">
        <v>647</v>
      </c>
      <c r="H47" s="118">
        <f>J47+T47-I47</f>
        <v>815532.12</v>
      </c>
      <c r="I47" s="98"/>
      <c r="J47" s="89">
        <f>L47+M47+N47+O47+P47+Q47+R47+S47-K47</f>
        <v>815532.12</v>
      </c>
      <c r="K47" s="92"/>
      <c r="L47" s="91"/>
      <c r="M47" s="92"/>
      <c r="N47" s="91"/>
      <c r="O47" s="91"/>
      <c r="P47" s="92"/>
      <c r="Q47" s="92">
        <v>224102.74</v>
      </c>
      <c r="R47" s="92"/>
      <c r="S47" s="92">
        <v>591429.38</v>
      </c>
      <c r="T47" s="112"/>
      <c r="U47" s="274" t="s">
        <v>659</v>
      </c>
      <c r="V47" s="273" t="str">
        <f>IF(C47="","000",C47)&amp;IF(D47="","000",D47)&amp;IF(E47="","0000",E47)&amp;IF(F47="","0000000000",F47)&amp;IF(G47="","000",G47)</f>
        <v>22500001040000000000000</v>
      </c>
    </row>
    <row r="48" spans="1:22" s="18" customFormat="1" ht="11.25">
      <c r="A48" s="280" t="s">
        <v>685</v>
      </c>
      <c r="B48" s="279" t="s">
        <v>651</v>
      </c>
      <c r="C48" s="278" t="s">
        <v>67</v>
      </c>
      <c r="D48" s="284" t="s">
        <v>647</v>
      </c>
      <c r="E48" s="283" t="s">
        <v>669</v>
      </c>
      <c r="F48" s="282" t="s">
        <v>646</v>
      </c>
      <c r="G48" s="281" t="s">
        <v>647</v>
      </c>
      <c r="H48" s="118">
        <f>J48+T48-I48</f>
        <v>215926.12</v>
      </c>
      <c r="I48" s="98"/>
      <c r="J48" s="89">
        <f>L48+M48+N48+O48+P48+Q48+R48+S48-K48</f>
        <v>215926.12</v>
      </c>
      <c r="K48" s="92"/>
      <c r="L48" s="91"/>
      <c r="M48" s="92"/>
      <c r="N48" s="91"/>
      <c r="O48" s="91"/>
      <c r="P48" s="92"/>
      <c r="Q48" s="92"/>
      <c r="R48" s="92">
        <v>111559.82</v>
      </c>
      <c r="S48" s="92">
        <v>104366.3</v>
      </c>
      <c r="T48" s="112"/>
      <c r="U48" s="274" t="s">
        <v>670</v>
      </c>
      <c r="V48" s="273" t="str">
        <f>IF(C48="","000",C48)&amp;IF(D48="","000",D48)&amp;IF(E48="","0000",E48)&amp;IF(F48="","0000000000",F48)&amp;IF(G48="","000",G48)</f>
        <v>22500001130000000000000</v>
      </c>
    </row>
    <row r="49" spans="1:22" s="18" customFormat="1" ht="11.25">
      <c r="A49" s="280" t="s">
        <v>685</v>
      </c>
      <c r="B49" s="279" t="s">
        <v>651</v>
      </c>
      <c r="C49" s="278" t="s">
        <v>67</v>
      </c>
      <c r="D49" s="284" t="s">
        <v>647</v>
      </c>
      <c r="E49" s="283" t="s">
        <v>674</v>
      </c>
      <c r="F49" s="282" t="s">
        <v>646</v>
      </c>
      <c r="G49" s="281" t="s">
        <v>647</v>
      </c>
      <c r="H49" s="118">
        <f>J49+T49-I49</f>
        <v>239013.28</v>
      </c>
      <c r="I49" s="98"/>
      <c r="J49" s="89">
        <f>L49+M49+N49+O49+P49+Q49+R49+S49-K49</f>
        <v>239013.28</v>
      </c>
      <c r="K49" s="92"/>
      <c r="L49" s="91"/>
      <c r="M49" s="92"/>
      <c r="N49" s="91"/>
      <c r="O49" s="91"/>
      <c r="P49" s="92"/>
      <c r="Q49" s="92"/>
      <c r="R49" s="92"/>
      <c r="S49" s="92">
        <v>239013.28</v>
      </c>
      <c r="T49" s="112"/>
      <c r="U49" s="274" t="s">
        <v>675</v>
      </c>
      <c r="V49" s="273" t="str">
        <f>IF(C49="","000",C49)&amp;IF(D49="","000",D49)&amp;IF(E49="","0000",E49)&amp;IF(F49="","0000000000",F49)&amp;IF(G49="","000",G49)</f>
        <v>22500003100000000000000</v>
      </c>
    </row>
    <row r="50" spans="1:22" s="18" customFormat="1" ht="11.25">
      <c r="A50" s="280" t="s">
        <v>685</v>
      </c>
      <c r="B50" s="279" t="s">
        <v>651</v>
      </c>
      <c r="C50" s="278" t="s">
        <v>67</v>
      </c>
      <c r="D50" s="284" t="s">
        <v>647</v>
      </c>
      <c r="E50" s="283" t="s">
        <v>248</v>
      </c>
      <c r="F50" s="282" t="s">
        <v>646</v>
      </c>
      <c r="G50" s="281" t="s">
        <v>647</v>
      </c>
      <c r="H50" s="118">
        <f>J50+T50-I50</f>
        <v>57842677.630000003</v>
      </c>
      <c r="I50" s="98"/>
      <c r="J50" s="89">
        <f>L50+M50+N50+O50+P50+Q50+R50+S50-K50</f>
        <v>57842677.630000003</v>
      </c>
      <c r="K50" s="92"/>
      <c r="L50" s="91"/>
      <c r="M50" s="92"/>
      <c r="N50" s="91"/>
      <c r="O50" s="91"/>
      <c r="P50" s="92"/>
      <c r="Q50" s="92">
        <v>14683881.800000001</v>
      </c>
      <c r="R50" s="92">
        <v>28617258.989999998</v>
      </c>
      <c r="S50" s="92">
        <v>14541536.84</v>
      </c>
      <c r="T50" s="112"/>
      <c r="U50" s="274" t="s">
        <v>676</v>
      </c>
      <c r="V50" s="273" t="str">
        <f>IF(C50="","000",C50)&amp;IF(D50="","000",D50)&amp;IF(E50="","0000",E50)&amp;IF(F50="","0000000000",F50)&amp;IF(G50="","000",G50)</f>
        <v>22500004090000000000000</v>
      </c>
    </row>
    <row r="51" spans="1:22" s="18" customFormat="1" ht="11.25">
      <c r="A51" s="280" t="s">
        <v>685</v>
      </c>
      <c r="B51" s="279" t="s">
        <v>651</v>
      </c>
      <c r="C51" s="278" t="s">
        <v>67</v>
      </c>
      <c r="D51" s="284" t="s">
        <v>647</v>
      </c>
      <c r="E51" s="283" t="s">
        <v>680</v>
      </c>
      <c r="F51" s="282" t="s">
        <v>646</v>
      </c>
      <c r="G51" s="281" t="s">
        <v>647</v>
      </c>
      <c r="H51" s="118">
        <f>J51+T51-I51</f>
        <v>3295877.38</v>
      </c>
      <c r="I51" s="98"/>
      <c r="J51" s="89">
        <f>L51+M51+N51+O51+P51+Q51+R51+S51-K51</f>
        <v>3295877.38</v>
      </c>
      <c r="K51" s="92"/>
      <c r="L51" s="91"/>
      <c r="M51" s="92"/>
      <c r="N51" s="91"/>
      <c r="O51" s="91"/>
      <c r="P51" s="92"/>
      <c r="Q51" s="92">
        <v>1335713.97</v>
      </c>
      <c r="R51" s="92">
        <v>1861393.41</v>
      </c>
      <c r="S51" s="92">
        <v>98770</v>
      </c>
      <c r="T51" s="112"/>
      <c r="U51" s="274" t="s">
        <v>681</v>
      </c>
      <c r="V51" s="273" t="str">
        <f>IF(C51="","000",C51)&amp;IF(D51="","000",D51)&amp;IF(E51="","0000",E51)&amp;IF(F51="","0000000000",F51)&amp;IF(G51="","000",G51)</f>
        <v>22500005010000000000000</v>
      </c>
    </row>
    <row r="52" spans="1:22" s="18" customFormat="1" ht="11.25">
      <c r="A52" s="280" t="s">
        <v>685</v>
      </c>
      <c r="B52" s="279" t="s">
        <v>651</v>
      </c>
      <c r="C52" s="278" t="s">
        <v>67</v>
      </c>
      <c r="D52" s="284" t="s">
        <v>647</v>
      </c>
      <c r="E52" s="283" t="s">
        <v>250</v>
      </c>
      <c r="F52" s="282" t="s">
        <v>646</v>
      </c>
      <c r="G52" s="281" t="s">
        <v>647</v>
      </c>
      <c r="H52" s="118">
        <f>J52+T52-I52</f>
        <v>69752.990000000005</v>
      </c>
      <c r="I52" s="98"/>
      <c r="J52" s="89">
        <f>L52+M52+N52+O52+P52+Q52+R52+S52-K52</f>
        <v>69752.990000000005</v>
      </c>
      <c r="K52" s="92"/>
      <c r="L52" s="91"/>
      <c r="M52" s="92"/>
      <c r="N52" s="91"/>
      <c r="O52" s="91"/>
      <c r="P52" s="92"/>
      <c r="Q52" s="92">
        <v>52428.49</v>
      </c>
      <c r="R52" s="92"/>
      <c r="S52" s="92">
        <v>17324.5</v>
      </c>
      <c r="T52" s="112"/>
      <c r="U52" s="274" t="s">
        <v>686</v>
      </c>
      <c r="V52" s="273" t="str">
        <f>IF(C52="","000",C52)&amp;IF(D52="","000",D52)&amp;IF(E52="","0000",E52)&amp;IF(F52="","0000000000",F52)&amp;IF(G52="","000",G52)</f>
        <v>22500005020000000000000</v>
      </c>
    </row>
    <row r="53" spans="1:22" s="18" customFormat="1" ht="11.25">
      <c r="A53" s="280" t="s">
        <v>685</v>
      </c>
      <c r="B53" s="279" t="s">
        <v>651</v>
      </c>
      <c r="C53" s="278" t="s">
        <v>67</v>
      </c>
      <c r="D53" s="284" t="s">
        <v>647</v>
      </c>
      <c r="E53" s="283" t="s">
        <v>251</v>
      </c>
      <c r="F53" s="282" t="s">
        <v>646</v>
      </c>
      <c r="G53" s="281" t="s">
        <v>647</v>
      </c>
      <c r="H53" s="118">
        <f>J53+T53-I53</f>
        <v>8299651.1799999997</v>
      </c>
      <c r="I53" s="98"/>
      <c r="J53" s="89">
        <f>L53+M53+N53+O53+P53+Q53+R53+S53-K53</f>
        <v>8299651.1799999997</v>
      </c>
      <c r="K53" s="92"/>
      <c r="L53" s="91"/>
      <c r="M53" s="92"/>
      <c r="N53" s="91"/>
      <c r="O53" s="91"/>
      <c r="P53" s="92"/>
      <c r="Q53" s="92"/>
      <c r="R53" s="92">
        <v>2480158.73</v>
      </c>
      <c r="S53" s="92">
        <v>5819492.4500000002</v>
      </c>
      <c r="T53" s="112"/>
      <c r="U53" s="274" t="s">
        <v>677</v>
      </c>
      <c r="V53" s="273" t="str">
        <f>IF(C53="","000",C53)&amp;IF(D53="","000",D53)&amp;IF(E53="","0000",E53)&amp;IF(F53="","0000000000",F53)&amp;IF(G53="","000",G53)</f>
        <v>22500005030000000000000</v>
      </c>
    </row>
    <row r="54" spans="1:22" s="18" customFormat="1" ht="11.25">
      <c r="A54" s="280" t="s">
        <v>685</v>
      </c>
      <c r="B54" s="279" t="s">
        <v>651</v>
      </c>
      <c r="C54" s="278" t="s">
        <v>67</v>
      </c>
      <c r="D54" s="284" t="s">
        <v>647</v>
      </c>
      <c r="E54" s="283" t="s">
        <v>291</v>
      </c>
      <c r="F54" s="282" t="s">
        <v>646</v>
      </c>
      <c r="G54" s="281" t="s">
        <v>647</v>
      </c>
      <c r="H54" s="118">
        <f>J54+T54-I54</f>
        <v>8393.41</v>
      </c>
      <c r="I54" s="98"/>
      <c r="J54" s="89">
        <f>L54+M54+N54+O54+P54+Q54+R54+S54-K54</f>
        <v>8393.41</v>
      </c>
      <c r="K54" s="92"/>
      <c r="L54" s="91"/>
      <c r="M54" s="92"/>
      <c r="N54" s="91"/>
      <c r="O54" s="91"/>
      <c r="P54" s="92"/>
      <c r="Q54" s="92">
        <v>8393.41</v>
      </c>
      <c r="R54" s="92"/>
      <c r="S54" s="92"/>
      <c r="T54" s="112"/>
      <c r="U54" s="274" t="s">
        <v>665</v>
      </c>
      <c r="V54" s="273" t="str">
        <f>IF(C54="","000",C54)&amp;IF(D54="","000",D54)&amp;IF(E54="","0000",E54)&amp;IF(F54="","0000000000",F54)&amp;IF(G54="","000",G54)</f>
        <v>22500008040000000000000</v>
      </c>
    </row>
    <row r="55" spans="1:22" s="18" customFormat="1" ht="11.25">
      <c r="A55" s="280" t="s">
        <v>687</v>
      </c>
      <c r="B55" s="279" t="s">
        <v>651</v>
      </c>
      <c r="C55" s="278" t="s">
        <v>69</v>
      </c>
      <c r="D55" s="284" t="s">
        <v>647</v>
      </c>
      <c r="E55" s="283" t="s">
        <v>656</v>
      </c>
      <c r="F55" s="282" t="s">
        <v>646</v>
      </c>
      <c r="G55" s="281" t="s">
        <v>647</v>
      </c>
      <c r="H55" s="118">
        <f>J55+T55-I55</f>
        <v>1350</v>
      </c>
      <c r="I55" s="98"/>
      <c r="J55" s="89">
        <f>L55+M55+N55+O55+P55+Q55+R55+S55-K55</f>
        <v>1350</v>
      </c>
      <c r="K55" s="92"/>
      <c r="L55" s="91"/>
      <c r="M55" s="92"/>
      <c r="N55" s="91"/>
      <c r="O55" s="91"/>
      <c r="P55" s="92"/>
      <c r="Q55" s="92"/>
      <c r="R55" s="92"/>
      <c r="S55" s="92">
        <v>1350</v>
      </c>
      <c r="T55" s="112"/>
      <c r="U55" s="274" t="s">
        <v>657</v>
      </c>
      <c r="V55" s="273" t="str">
        <f>IF(C55="","000",C55)&amp;IF(D55="","000",D55)&amp;IF(E55="","0000",E55)&amp;IF(F55="","0000000000",F55)&amp;IF(G55="","000",G55)</f>
        <v>22600001020000000000000</v>
      </c>
    </row>
    <row r="56" spans="1:22" s="18" customFormat="1" ht="11.25">
      <c r="A56" s="280" t="s">
        <v>687</v>
      </c>
      <c r="B56" s="279" t="s">
        <v>651</v>
      </c>
      <c r="C56" s="278" t="s">
        <v>69</v>
      </c>
      <c r="D56" s="284" t="s">
        <v>647</v>
      </c>
      <c r="E56" s="283" t="s">
        <v>688</v>
      </c>
      <c r="F56" s="282" t="s">
        <v>646</v>
      </c>
      <c r="G56" s="281" t="s">
        <v>647</v>
      </c>
      <c r="H56" s="118">
        <f>J56+T56-I56</f>
        <v>34000</v>
      </c>
      <c r="I56" s="98"/>
      <c r="J56" s="89">
        <f>L56+M56+N56+O56+P56+Q56+R56+S56-K56</f>
        <v>34000</v>
      </c>
      <c r="K56" s="92"/>
      <c r="L56" s="91"/>
      <c r="M56" s="92"/>
      <c r="N56" s="91"/>
      <c r="O56" s="91"/>
      <c r="P56" s="92"/>
      <c r="Q56" s="92"/>
      <c r="R56" s="92">
        <v>34000</v>
      </c>
      <c r="S56" s="92"/>
      <c r="T56" s="112"/>
      <c r="U56" s="274" t="s">
        <v>689</v>
      </c>
      <c r="V56" s="273" t="str">
        <f>IF(C56="","000",C56)&amp;IF(D56="","000",D56)&amp;IF(E56="","0000",E56)&amp;IF(F56="","0000000000",F56)&amp;IF(G56="","000",G56)</f>
        <v>22600001030000000000000</v>
      </c>
    </row>
    <row r="57" spans="1:22" s="18" customFormat="1" ht="11.25">
      <c r="A57" s="280" t="s">
        <v>687</v>
      </c>
      <c r="B57" s="279" t="s">
        <v>651</v>
      </c>
      <c r="C57" s="278" t="s">
        <v>69</v>
      </c>
      <c r="D57" s="284" t="s">
        <v>647</v>
      </c>
      <c r="E57" s="283" t="s">
        <v>658</v>
      </c>
      <c r="F57" s="282" t="s">
        <v>646</v>
      </c>
      <c r="G57" s="281" t="s">
        <v>647</v>
      </c>
      <c r="H57" s="118">
        <f>J57+T57-I57</f>
        <v>1879690.52</v>
      </c>
      <c r="I57" s="98"/>
      <c r="J57" s="89">
        <f>L57+M57+N57+O57+P57+Q57+R57+S57-K57</f>
        <v>1879690.52</v>
      </c>
      <c r="K57" s="92"/>
      <c r="L57" s="91"/>
      <c r="M57" s="92"/>
      <c r="N57" s="91"/>
      <c r="O57" s="91"/>
      <c r="P57" s="92"/>
      <c r="Q57" s="92">
        <v>977218.2</v>
      </c>
      <c r="R57" s="92"/>
      <c r="S57" s="92">
        <v>902472.32</v>
      </c>
      <c r="T57" s="112"/>
      <c r="U57" s="274" t="s">
        <v>659</v>
      </c>
      <c r="V57" s="273" t="str">
        <f>IF(C57="","000",C57)&amp;IF(D57="","000",D57)&amp;IF(E57="","0000",E57)&amp;IF(F57="","0000000000",F57)&amp;IF(G57="","000",G57)</f>
        <v>22600001040000000000000</v>
      </c>
    </row>
    <row r="58" spans="1:22" s="18" customFormat="1" ht="11.25">
      <c r="A58" s="280" t="s">
        <v>687</v>
      </c>
      <c r="B58" s="279" t="s">
        <v>651</v>
      </c>
      <c r="C58" s="278" t="s">
        <v>69</v>
      </c>
      <c r="D58" s="284" t="s">
        <v>647</v>
      </c>
      <c r="E58" s="283" t="s">
        <v>690</v>
      </c>
      <c r="F58" s="282" t="s">
        <v>646</v>
      </c>
      <c r="G58" s="281" t="s">
        <v>647</v>
      </c>
      <c r="H58" s="118">
        <f>J58+T58-I58</f>
        <v>53000</v>
      </c>
      <c r="I58" s="98"/>
      <c r="J58" s="89">
        <f>L58+M58+N58+O58+P58+Q58+R58+S58-K58</f>
        <v>53000</v>
      </c>
      <c r="K58" s="92"/>
      <c r="L58" s="91"/>
      <c r="M58" s="92"/>
      <c r="N58" s="91"/>
      <c r="O58" s="91"/>
      <c r="P58" s="92"/>
      <c r="Q58" s="92">
        <v>53000</v>
      </c>
      <c r="R58" s="92"/>
      <c r="S58" s="92"/>
      <c r="T58" s="112"/>
      <c r="U58" s="274" t="s">
        <v>691</v>
      </c>
      <c r="V58" s="273" t="str">
        <f>IF(C58="","000",C58)&amp;IF(D58="","000",D58)&amp;IF(E58="","0000",E58)&amp;IF(F58="","0000000000",F58)&amp;IF(G58="","000",G58)</f>
        <v>22600001050000000000000</v>
      </c>
    </row>
    <row r="59" spans="1:22" s="18" customFormat="1" ht="11.25">
      <c r="A59" s="280" t="s">
        <v>687</v>
      </c>
      <c r="B59" s="279" t="s">
        <v>651</v>
      </c>
      <c r="C59" s="278" t="s">
        <v>69</v>
      </c>
      <c r="D59" s="284" t="s">
        <v>647</v>
      </c>
      <c r="E59" s="283" t="s">
        <v>660</v>
      </c>
      <c r="F59" s="282" t="s">
        <v>646</v>
      </c>
      <c r="G59" s="281" t="s">
        <v>647</v>
      </c>
      <c r="H59" s="118">
        <f>J59+T59-I59</f>
        <v>444310.59</v>
      </c>
      <c r="I59" s="98"/>
      <c r="J59" s="89">
        <f>L59+M59+N59+O59+P59+Q59+R59+S59-K59</f>
        <v>444310.59</v>
      </c>
      <c r="K59" s="92"/>
      <c r="L59" s="91"/>
      <c r="M59" s="92"/>
      <c r="N59" s="91"/>
      <c r="O59" s="91"/>
      <c r="P59" s="92"/>
      <c r="Q59" s="92">
        <v>444310.59</v>
      </c>
      <c r="R59" s="92"/>
      <c r="S59" s="92"/>
      <c r="T59" s="112"/>
      <c r="U59" s="274" t="s">
        <v>661</v>
      </c>
      <c r="V59" s="273" t="str">
        <f>IF(C59="","000",C59)&amp;IF(D59="","000",D59)&amp;IF(E59="","0000",E59)&amp;IF(F59="","0000000000",F59)&amp;IF(G59="","000",G59)</f>
        <v>22600001060000000000000</v>
      </c>
    </row>
    <row r="60" spans="1:22" s="18" customFormat="1" ht="11.25">
      <c r="A60" s="280" t="s">
        <v>687</v>
      </c>
      <c r="B60" s="279" t="s">
        <v>651</v>
      </c>
      <c r="C60" s="278" t="s">
        <v>69</v>
      </c>
      <c r="D60" s="284" t="s">
        <v>647</v>
      </c>
      <c r="E60" s="283" t="s">
        <v>669</v>
      </c>
      <c r="F60" s="282" t="s">
        <v>646</v>
      </c>
      <c r="G60" s="281" t="s">
        <v>647</v>
      </c>
      <c r="H60" s="118">
        <f>J60+T60-I60</f>
        <v>667599.28</v>
      </c>
      <c r="I60" s="98"/>
      <c r="J60" s="89">
        <f>L60+M60+N60+O60+P60+Q60+R60+S60-K60</f>
        <v>667599.28</v>
      </c>
      <c r="K60" s="92"/>
      <c r="L60" s="91"/>
      <c r="M60" s="92"/>
      <c r="N60" s="91"/>
      <c r="O60" s="91"/>
      <c r="P60" s="92"/>
      <c r="Q60" s="92">
        <v>50745.85</v>
      </c>
      <c r="R60" s="92">
        <v>124451.73</v>
      </c>
      <c r="S60" s="92">
        <v>492401.7</v>
      </c>
      <c r="T60" s="112"/>
      <c r="U60" s="274" t="s">
        <v>670</v>
      </c>
      <c r="V60" s="273" t="str">
        <f>IF(C60="","000",C60)&amp;IF(D60="","000",D60)&amp;IF(E60="","0000",E60)&amp;IF(F60="","0000000000",F60)&amp;IF(G60="","000",G60)</f>
        <v>22600001130000000000000</v>
      </c>
    </row>
    <row r="61" spans="1:22" s="18" customFormat="1" ht="11.25">
      <c r="A61" s="280" t="s">
        <v>687</v>
      </c>
      <c r="B61" s="279" t="s">
        <v>651</v>
      </c>
      <c r="C61" s="278" t="s">
        <v>69</v>
      </c>
      <c r="D61" s="284" t="s">
        <v>647</v>
      </c>
      <c r="E61" s="283" t="s">
        <v>674</v>
      </c>
      <c r="F61" s="282" t="s">
        <v>646</v>
      </c>
      <c r="G61" s="281" t="s">
        <v>647</v>
      </c>
      <c r="H61" s="118">
        <f>J61+T61-I61</f>
        <v>240660.08</v>
      </c>
      <c r="I61" s="98"/>
      <c r="J61" s="89">
        <f>L61+M61+N61+O61+P61+Q61+R61+S61-K61</f>
        <v>240660.08</v>
      </c>
      <c r="K61" s="92"/>
      <c r="L61" s="91"/>
      <c r="M61" s="92"/>
      <c r="N61" s="91"/>
      <c r="O61" s="91"/>
      <c r="P61" s="92"/>
      <c r="Q61" s="92"/>
      <c r="R61" s="92">
        <v>148469.82999999999</v>
      </c>
      <c r="S61" s="92">
        <v>92190.25</v>
      </c>
      <c r="T61" s="112"/>
      <c r="U61" s="274" t="s">
        <v>675</v>
      </c>
      <c r="V61" s="273" t="str">
        <f>IF(C61="","000",C61)&amp;IF(D61="","000",D61)&amp;IF(E61="","0000",E61)&amp;IF(F61="","0000000000",F61)&amp;IF(G61="","000",G61)</f>
        <v>22600003100000000000000</v>
      </c>
    </row>
    <row r="62" spans="1:22" s="18" customFormat="1" ht="11.25">
      <c r="A62" s="280" t="s">
        <v>687</v>
      </c>
      <c r="B62" s="279" t="s">
        <v>651</v>
      </c>
      <c r="C62" s="278" t="s">
        <v>69</v>
      </c>
      <c r="D62" s="284" t="s">
        <v>647</v>
      </c>
      <c r="E62" s="283" t="s">
        <v>244</v>
      </c>
      <c r="F62" s="282" t="s">
        <v>646</v>
      </c>
      <c r="G62" s="281" t="s">
        <v>647</v>
      </c>
      <c r="H62" s="118">
        <f>J62+T62-I62</f>
        <v>251800</v>
      </c>
      <c r="I62" s="98"/>
      <c r="J62" s="89">
        <f>L62+M62+N62+O62+P62+Q62+R62+S62-K62</f>
        <v>251800</v>
      </c>
      <c r="K62" s="92"/>
      <c r="L62" s="91"/>
      <c r="M62" s="92"/>
      <c r="N62" s="91"/>
      <c r="O62" s="91"/>
      <c r="P62" s="92"/>
      <c r="Q62" s="92">
        <v>251800</v>
      </c>
      <c r="R62" s="92"/>
      <c r="S62" s="92"/>
      <c r="T62" s="112"/>
      <c r="U62" s="274" t="s">
        <v>692</v>
      </c>
      <c r="V62" s="273" t="str">
        <f>IF(C62="","000",C62)&amp;IF(D62="","000",D62)&amp;IF(E62="","0000",E62)&amp;IF(F62="","0000000000",F62)&amp;IF(G62="","000",G62)</f>
        <v>22600004050000000000000</v>
      </c>
    </row>
    <row r="63" spans="1:22" s="18" customFormat="1" ht="11.25">
      <c r="A63" s="280" t="s">
        <v>687</v>
      </c>
      <c r="B63" s="279" t="s">
        <v>651</v>
      </c>
      <c r="C63" s="278" t="s">
        <v>69</v>
      </c>
      <c r="D63" s="284" t="s">
        <v>647</v>
      </c>
      <c r="E63" s="283" t="s">
        <v>248</v>
      </c>
      <c r="F63" s="282" t="s">
        <v>646</v>
      </c>
      <c r="G63" s="281" t="s">
        <v>647</v>
      </c>
      <c r="H63" s="118">
        <f>J63+T63-I63</f>
        <v>7481020.6100000003</v>
      </c>
      <c r="I63" s="98"/>
      <c r="J63" s="89">
        <f>L63+M63+N63+O63+P63+Q63+R63+S63-K63</f>
        <v>7481020.6100000003</v>
      </c>
      <c r="K63" s="92"/>
      <c r="L63" s="91"/>
      <c r="M63" s="92"/>
      <c r="N63" s="91"/>
      <c r="O63" s="91"/>
      <c r="P63" s="92"/>
      <c r="Q63" s="92">
        <v>267568</v>
      </c>
      <c r="R63" s="92">
        <v>6857577.5899999999</v>
      </c>
      <c r="S63" s="92">
        <v>355875.02</v>
      </c>
      <c r="T63" s="112"/>
      <c r="U63" s="274" t="s">
        <v>676</v>
      </c>
      <c r="V63" s="273" t="str">
        <f>IF(C63="","000",C63)&amp;IF(D63="","000",D63)&amp;IF(E63="","0000",E63)&amp;IF(F63="","0000000000",F63)&amp;IF(G63="","000",G63)</f>
        <v>22600004090000000000000</v>
      </c>
    </row>
    <row r="64" spans="1:22" s="18" customFormat="1" ht="11.25">
      <c r="A64" s="280" t="s">
        <v>687</v>
      </c>
      <c r="B64" s="279" t="s">
        <v>651</v>
      </c>
      <c r="C64" s="278" t="s">
        <v>69</v>
      </c>
      <c r="D64" s="284" t="s">
        <v>647</v>
      </c>
      <c r="E64" s="283" t="s">
        <v>671</v>
      </c>
      <c r="F64" s="282" t="s">
        <v>646</v>
      </c>
      <c r="G64" s="281" t="s">
        <v>647</v>
      </c>
      <c r="H64" s="118">
        <f>J64+T64-I64</f>
        <v>141004.59</v>
      </c>
      <c r="I64" s="98"/>
      <c r="J64" s="89">
        <f>L64+M64+N64+O64+P64+Q64+R64+S64-K64</f>
        <v>141004.59</v>
      </c>
      <c r="K64" s="92"/>
      <c r="L64" s="91"/>
      <c r="M64" s="92"/>
      <c r="N64" s="91"/>
      <c r="O64" s="91"/>
      <c r="P64" s="92"/>
      <c r="Q64" s="92"/>
      <c r="R64" s="92"/>
      <c r="S64" s="92">
        <v>141004.59</v>
      </c>
      <c r="T64" s="112"/>
      <c r="U64" s="274" t="s">
        <v>672</v>
      </c>
      <c r="V64" s="273" t="str">
        <f>IF(C64="","000",C64)&amp;IF(D64="","000",D64)&amp;IF(E64="","0000",E64)&amp;IF(F64="","0000000000",F64)&amp;IF(G64="","000",G64)</f>
        <v>22600004100000000000000</v>
      </c>
    </row>
    <row r="65" spans="1:22" s="18" customFormat="1" ht="11.25">
      <c r="A65" s="280" t="s">
        <v>687</v>
      </c>
      <c r="B65" s="279" t="s">
        <v>651</v>
      </c>
      <c r="C65" s="278" t="s">
        <v>69</v>
      </c>
      <c r="D65" s="284" t="s">
        <v>647</v>
      </c>
      <c r="E65" s="283" t="s">
        <v>693</v>
      </c>
      <c r="F65" s="282" t="s">
        <v>646</v>
      </c>
      <c r="G65" s="281" t="s">
        <v>647</v>
      </c>
      <c r="H65" s="118">
        <f>J65+T65-I65</f>
        <v>1214643.83</v>
      </c>
      <c r="I65" s="98"/>
      <c r="J65" s="89">
        <f>L65+M65+N65+O65+P65+Q65+R65+S65-K65</f>
        <v>1214643.83</v>
      </c>
      <c r="K65" s="92"/>
      <c r="L65" s="91"/>
      <c r="M65" s="92"/>
      <c r="N65" s="91"/>
      <c r="O65" s="91"/>
      <c r="P65" s="92"/>
      <c r="Q65" s="92">
        <v>206904.17</v>
      </c>
      <c r="R65" s="92">
        <v>696222.66</v>
      </c>
      <c r="S65" s="92">
        <v>311517</v>
      </c>
      <c r="T65" s="112"/>
      <c r="U65" s="274" t="s">
        <v>694</v>
      </c>
      <c r="V65" s="273" t="str">
        <f>IF(C65="","000",C65)&amp;IF(D65="","000",D65)&amp;IF(E65="","0000",E65)&amp;IF(F65="","0000000000",F65)&amp;IF(G65="","000",G65)</f>
        <v>22600004120000000000000</v>
      </c>
    </row>
    <row r="66" spans="1:22" s="18" customFormat="1" ht="11.25">
      <c r="A66" s="280" t="s">
        <v>687</v>
      </c>
      <c r="B66" s="279" t="s">
        <v>651</v>
      </c>
      <c r="C66" s="278" t="s">
        <v>69</v>
      </c>
      <c r="D66" s="284" t="s">
        <v>647</v>
      </c>
      <c r="E66" s="283" t="s">
        <v>680</v>
      </c>
      <c r="F66" s="282" t="s">
        <v>646</v>
      </c>
      <c r="G66" s="281" t="s">
        <v>647</v>
      </c>
      <c r="H66" s="118">
        <f>J66+T66-I66</f>
        <v>50770</v>
      </c>
      <c r="I66" s="98"/>
      <c r="J66" s="89">
        <f>L66+M66+N66+O66+P66+Q66+R66+S66-K66</f>
        <v>50770</v>
      </c>
      <c r="K66" s="92"/>
      <c r="L66" s="91"/>
      <c r="M66" s="92"/>
      <c r="N66" s="91"/>
      <c r="O66" s="91"/>
      <c r="P66" s="92"/>
      <c r="Q66" s="92"/>
      <c r="R66" s="92">
        <v>50770</v>
      </c>
      <c r="S66" s="92"/>
      <c r="T66" s="112"/>
      <c r="U66" s="274" t="s">
        <v>681</v>
      </c>
      <c r="V66" s="273" t="str">
        <f>IF(C66="","000",C66)&amp;IF(D66="","000",D66)&amp;IF(E66="","0000",E66)&amp;IF(F66="","0000000000",F66)&amp;IF(G66="","000",G66)</f>
        <v>22600005010000000000000</v>
      </c>
    </row>
    <row r="67" spans="1:22" s="18" customFormat="1" ht="11.25">
      <c r="A67" s="280" t="s">
        <v>687</v>
      </c>
      <c r="B67" s="279" t="s">
        <v>651</v>
      </c>
      <c r="C67" s="278" t="s">
        <v>69</v>
      </c>
      <c r="D67" s="284" t="s">
        <v>647</v>
      </c>
      <c r="E67" s="283" t="s">
        <v>250</v>
      </c>
      <c r="F67" s="282" t="s">
        <v>646</v>
      </c>
      <c r="G67" s="281" t="s">
        <v>647</v>
      </c>
      <c r="H67" s="118">
        <f>J67+T67-I67</f>
        <v>260976</v>
      </c>
      <c r="I67" s="98"/>
      <c r="J67" s="89">
        <f>L67+M67+N67+O67+P67+Q67+R67+S67-K67</f>
        <v>260976</v>
      </c>
      <c r="K67" s="92"/>
      <c r="L67" s="91"/>
      <c r="M67" s="92"/>
      <c r="N67" s="91"/>
      <c r="O67" s="91"/>
      <c r="P67" s="92"/>
      <c r="Q67" s="92"/>
      <c r="R67" s="92">
        <v>260976</v>
      </c>
      <c r="S67" s="92"/>
      <c r="T67" s="112"/>
      <c r="U67" s="274" t="s">
        <v>686</v>
      </c>
      <c r="V67" s="273" t="str">
        <f>IF(C67="","000",C67)&amp;IF(D67="","000",D67)&amp;IF(E67="","0000",E67)&amp;IF(F67="","0000000000",F67)&amp;IF(G67="","000",G67)</f>
        <v>22600005020000000000000</v>
      </c>
    </row>
    <row r="68" spans="1:22" s="18" customFormat="1" ht="11.25">
      <c r="A68" s="280" t="s">
        <v>687</v>
      </c>
      <c r="B68" s="279" t="s">
        <v>651</v>
      </c>
      <c r="C68" s="278" t="s">
        <v>69</v>
      </c>
      <c r="D68" s="284" t="s">
        <v>647</v>
      </c>
      <c r="E68" s="283" t="s">
        <v>251</v>
      </c>
      <c r="F68" s="282" t="s">
        <v>646</v>
      </c>
      <c r="G68" s="281" t="s">
        <v>647</v>
      </c>
      <c r="H68" s="118">
        <f>J68+T68-I68</f>
        <v>10793478.279999999</v>
      </c>
      <c r="I68" s="98"/>
      <c r="J68" s="89">
        <f>L68+M68+N68+O68+P68+Q68+R68+S68-K68</f>
        <v>10793478.279999999</v>
      </c>
      <c r="K68" s="92"/>
      <c r="L68" s="91"/>
      <c r="M68" s="92"/>
      <c r="N68" s="91"/>
      <c r="O68" s="91"/>
      <c r="P68" s="92"/>
      <c r="Q68" s="92"/>
      <c r="R68" s="92">
        <v>9062968.9499999993</v>
      </c>
      <c r="S68" s="92">
        <v>1730509.33</v>
      </c>
      <c r="T68" s="112"/>
      <c r="U68" s="274" t="s">
        <v>677</v>
      </c>
      <c r="V68" s="273" t="str">
        <f>IF(C68="","000",C68)&amp;IF(D68="","000",D68)&amp;IF(E68="","0000",E68)&amp;IF(F68="","0000000000",F68)&amp;IF(G68="","000",G68)</f>
        <v>22600005030000000000000</v>
      </c>
    </row>
    <row r="69" spans="1:22" s="18" customFormat="1" ht="11.25">
      <c r="A69" s="280" t="s">
        <v>687</v>
      </c>
      <c r="B69" s="279" t="s">
        <v>651</v>
      </c>
      <c r="C69" s="278" t="s">
        <v>69</v>
      </c>
      <c r="D69" s="284" t="s">
        <v>647</v>
      </c>
      <c r="E69" s="283" t="s">
        <v>278</v>
      </c>
      <c r="F69" s="282" t="s">
        <v>646</v>
      </c>
      <c r="G69" s="281" t="s">
        <v>647</v>
      </c>
      <c r="H69" s="118">
        <f>J69+T69-I69</f>
        <v>136080</v>
      </c>
      <c r="I69" s="98"/>
      <c r="J69" s="89">
        <f>L69+M69+N69+O69+P69+Q69+R69+S69-K69</f>
        <v>136080</v>
      </c>
      <c r="K69" s="92"/>
      <c r="L69" s="91"/>
      <c r="M69" s="92"/>
      <c r="N69" s="91"/>
      <c r="O69" s="91"/>
      <c r="P69" s="92"/>
      <c r="Q69" s="92"/>
      <c r="R69" s="92">
        <v>113000</v>
      </c>
      <c r="S69" s="92">
        <v>23080</v>
      </c>
      <c r="T69" s="112"/>
      <c r="U69" s="274" t="s">
        <v>695</v>
      </c>
      <c r="V69" s="273" t="str">
        <f>IF(C69="","000",C69)&amp;IF(D69="","000",D69)&amp;IF(E69="","0000",E69)&amp;IF(F69="","0000000000",F69)&amp;IF(G69="","000",G69)</f>
        <v>22600007070000000000000</v>
      </c>
    </row>
    <row r="70" spans="1:22" s="18" customFormat="1" ht="11.25">
      <c r="A70" s="280" t="s">
        <v>687</v>
      </c>
      <c r="B70" s="279" t="s">
        <v>651</v>
      </c>
      <c r="C70" s="278" t="s">
        <v>69</v>
      </c>
      <c r="D70" s="284" t="s">
        <v>647</v>
      </c>
      <c r="E70" s="283" t="s">
        <v>276</v>
      </c>
      <c r="F70" s="282" t="s">
        <v>646</v>
      </c>
      <c r="G70" s="281" t="s">
        <v>647</v>
      </c>
      <c r="H70" s="118">
        <f>J70+T70-I70</f>
        <v>288233.90000000002</v>
      </c>
      <c r="I70" s="98"/>
      <c r="J70" s="89">
        <f>L70+M70+N70+O70+P70+Q70+R70+S70-K70</f>
        <v>288233.90000000002</v>
      </c>
      <c r="K70" s="92"/>
      <c r="L70" s="91"/>
      <c r="M70" s="92"/>
      <c r="N70" s="91"/>
      <c r="O70" s="91"/>
      <c r="P70" s="92"/>
      <c r="Q70" s="92">
        <v>193735.6</v>
      </c>
      <c r="R70" s="92"/>
      <c r="S70" s="92">
        <v>94498.3</v>
      </c>
      <c r="T70" s="112"/>
      <c r="U70" s="274" t="s">
        <v>664</v>
      </c>
      <c r="V70" s="273" t="str">
        <f>IF(C70="","000",C70)&amp;IF(D70="","000",D70)&amp;IF(E70="","0000",E70)&amp;IF(F70="","0000000000",F70)&amp;IF(G70="","000",G70)</f>
        <v>22600007090000000000000</v>
      </c>
    </row>
    <row r="71" spans="1:22" s="18" customFormat="1" ht="11.25">
      <c r="A71" s="280" t="s">
        <v>687</v>
      </c>
      <c r="B71" s="279" t="s">
        <v>651</v>
      </c>
      <c r="C71" s="278" t="s">
        <v>69</v>
      </c>
      <c r="D71" s="284" t="s">
        <v>647</v>
      </c>
      <c r="E71" s="283" t="s">
        <v>288</v>
      </c>
      <c r="F71" s="282" t="s">
        <v>646</v>
      </c>
      <c r="G71" s="281" t="s">
        <v>647</v>
      </c>
      <c r="H71" s="118">
        <f>J71+T71-I71</f>
        <v>1081650.04</v>
      </c>
      <c r="I71" s="98"/>
      <c r="J71" s="89">
        <f>L71+M71+N71+O71+P71+Q71+R71+S71-K71</f>
        <v>1081650.04</v>
      </c>
      <c r="K71" s="92"/>
      <c r="L71" s="91"/>
      <c r="M71" s="92"/>
      <c r="N71" s="91"/>
      <c r="O71" s="91"/>
      <c r="P71" s="92"/>
      <c r="Q71" s="92">
        <v>73727.14</v>
      </c>
      <c r="R71" s="92">
        <v>897674.9</v>
      </c>
      <c r="S71" s="92">
        <v>110248</v>
      </c>
      <c r="T71" s="112"/>
      <c r="U71" s="274" t="s">
        <v>678</v>
      </c>
      <c r="V71" s="273" t="str">
        <f>IF(C71="","000",C71)&amp;IF(D71="","000",D71)&amp;IF(E71="","0000",E71)&amp;IF(F71="","0000000000",F71)&amp;IF(G71="","000",G71)</f>
        <v>22600008010000000000000</v>
      </c>
    </row>
    <row r="72" spans="1:22" s="18" customFormat="1" ht="11.25">
      <c r="A72" s="280" t="s">
        <v>687</v>
      </c>
      <c r="B72" s="279" t="s">
        <v>651</v>
      </c>
      <c r="C72" s="278" t="s">
        <v>69</v>
      </c>
      <c r="D72" s="284" t="s">
        <v>647</v>
      </c>
      <c r="E72" s="283" t="s">
        <v>291</v>
      </c>
      <c r="F72" s="282" t="s">
        <v>646</v>
      </c>
      <c r="G72" s="281" t="s">
        <v>647</v>
      </c>
      <c r="H72" s="118">
        <f>J72+T72-I72</f>
        <v>54559.18</v>
      </c>
      <c r="I72" s="98"/>
      <c r="J72" s="89">
        <f>L72+M72+N72+O72+P72+Q72+R72+S72-K72</f>
        <v>54559.18</v>
      </c>
      <c r="K72" s="92"/>
      <c r="L72" s="91"/>
      <c r="M72" s="92"/>
      <c r="N72" s="91"/>
      <c r="O72" s="91"/>
      <c r="P72" s="92"/>
      <c r="Q72" s="92">
        <v>54559.18</v>
      </c>
      <c r="R72" s="92"/>
      <c r="S72" s="92"/>
      <c r="T72" s="112"/>
      <c r="U72" s="274" t="s">
        <v>665</v>
      </c>
      <c r="V72" s="273" t="str">
        <f>IF(C72="","000",C72)&amp;IF(D72="","000",D72)&amp;IF(E72="","0000",E72)&amp;IF(F72="","0000000000",F72)&amp;IF(G72="","000",G72)</f>
        <v>22600008040000000000000</v>
      </c>
    </row>
    <row r="73" spans="1:22" s="18" customFormat="1" ht="11.25">
      <c r="A73" s="280" t="s">
        <v>687</v>
      </c>
      <c r="B73" s="279" t="s">
        <v>651</v>
      </c>
      <c r="C73" s="278" t="s">
        <v>69</v>
      </c>
      <c r="D73" s="284" t="s">
        <v>647</v>
      </c>
      <c r="E73" s="283" t="s">
        <v>696</v>
      </c>
      <c r="F73" s="282" t="s">
        <v>646</v>
      </c>
      <c r="G73" s="281" t="s">
        <v>647</v>
      </c>
      <c r="H73" s="118">
        <f>J73+T73-I73</f>
        <v>6627100</v>
      </c>
      <c r="I73" s="98"/>
      <c r="J73" s="89">
        <f>L73+M73+N73+O73+P73+Q73+R73+S73-K73</f>
        <v>6627100</v>
      </c>
      <c r="K73" s="92"/>
      <c r="L73" s="91"/>
      <c r="M73" s="92"/>
      <c r="N73" s="91"/>
      <c r="O73" s="91"/>
      <c r="P73" s="92"/>
      <c r="Q73" s="92">
        <v>6627100</v>
      </c>
      <c r="R73" s="92"/>
      <c r="S73" s="92"/>
      <c r="T73" s="112"/>
      <c r="U73" s="274" t="s">
        <v>697</v>
      </c>
      <c r="V73" s="273" t="str">
        <f>IF(C73="","000",C73)&amp;IF(D73="","000",D73)&amp;IF(E73="","0000",E73)&amp;IF(F73="","0000000000",F73)&amp;IF(G73="","000",G73)</f>
        <v>22600010040000000000000</v>
      </c>
    </row>
    <row r="74" spans="1:22" s="18" customFormat="1" ht="11.25">
      <c r="A74" s="280" t="s">
        <v>687</v>
      </c>
      <c r="B74" s="279" t="s">
        <v>651</v>
      </c>
      <c r="C74" s="278" t="s">
        <v>69</v>
      </c>
      <c r="D74" s="284" t="s">
        <v>647</v>
      </c>
      <c r="E74" s="283" t="s">
        <v>683</v>
      </c>
      <c r="F74" s="282" t="s">
        <v>646</v>
      </c>
      <c r="G74" s="281" t="s">
        <v>647</v>
      </c>
      <c r="H74" s="118">
        <f>J74+T74-I74</f>
        <v>167790</v>
      </c>
      <c r="I74" s="98"/>
      <c r="J74" s="89">
        <f>L74+M74+N74+O74+P74+Q74+R74+S74-K74</f>
        <v>167790</v>
      </c>
      <c r="K74" s="92"/>
      <c r="L74" s="91"/>
      <c r="M74" s="92"/>
      <c r="N74" s="91"/>
      <c r="O74" s="91"/>
      <c r="P74" s="92"/>
      <c r="Q74" s="92"/>
      <c r="R74" s="92">
        <v>167790</v>
      </c>
      <c r="S74" s="92"/>
      <c r="T74" s="112"/>
      <c r="U74" s="274" t="s">
        <v>684</v>
      </c>
      <c r="V74" s="273" t="str">
        <f>IF(C74="","000",C74)&amp;IF(D74="","000",D74)&amp;IF(E74="","0000",E74)&amp;IF(F74="","0000000000",F74)&amp;IF(G74="","000",G74)</f>
        <v>22600011010000000000000</v>
      </c>
    </row>
    <row r="75" spans="1:22" s="18" customFormat="1" ht="11.25">
      <c r="A75" s="280" t="s">
        <v>687</v>
      </c>
      <c r="B75" s="279" t="s">
        <v>651</v>
      </c>
      <c r="C75" s="278" t="s">
        <v>69</v>
      </c>
      <c r="D75" s="284" t="s">
        <v>647</v>
      </c>
      <c r="E75" s="283" t="s">
        <v>307</v>
      </c>
      <c r="F75" s="282" t="s">
        <v>646</v>
      </c>
      <c r="G75" s="281" t="s">
        <v>647</v>
      </c>
      <c r="H75" s="118">
        <f>J75+T75-I75</f>
        <v>19000</v>
      </c>
      <c r="I75" s="98"/>
      <c r="J75" s="89">
        <f>L75+M75+N75+O75+P75+Q75+R75+S75-K75</f>
        <v>19000</v>
      </c>
      <c r="K75" s="92"/>
      <c r="L75" s="91"/>
      <c r="M75" s="92"/>
      <c r="N75" s="91"/>
      <c r="O75" s="91"/>
      <c r="P75" s="92"/>
      <c r="Q75" s="92"/>
      <c r="R75" s="92"/>
      <c r="S75" s="92">
        <v>19000</v>
      </c>
      <c r="T75" s="112"/>
      <c r="U75" s="274" t="s">
        <v>698</v>
      </c>
      <c r="V75" s="273" t="str">
        <f>IF(C75="","000",C75)&amp;IF(D75="","000",D75)&amp;IF(E75="","0000",E75)&amp;IF(F75="","0000000000",F75)&amp;IF(G75="","000",G75)</f>
        <v>22600012010000000000000</v>
      </c>
    </row>
    <row r="76" spans="1:22" s="18" customFormat="1" ht="11.25">
      <c r="A76" s="280" t="s">
        <v>687</v>
      </c>
      <c r="B76" s="279" t="s">
        <v>651</v>
      </c>
      <c r="C76" s="278" t="s">
        <v>69</v>
      </c>
      <c r="D76" s="284" t="s">
        <v>647</v>
      </c>
      <c r="E76" s="283" t="s">
        <v>308</v>
      </c>
      <c r="F76" s="282" t="s">
        <v>646</v>
      </c>
      <c r="G76" s="281" t="s">
        <v>647</v>
      </c>
      <c r="H76" s="118">
        <f>J76+T76-I76</f>
        <v>86500.5</v>
      </c>
      <c r="I76" s="98"/>
      <c r="J76" s="89">
        <f>L76+M76+N76+O76+P76+Q76+R76+S76-K76</f>
        <v>86500.5</v>
      </c>
      <c r="K76" s="92"/>
      <c r="L76" s="91"/>
      <c r="M76" s="92"/>
      <c r="N76" s="91"/>
      <c r="O76" s="91"/>
      <c r="P76" s="92"/>
      <c r="Q76" s="92"/>
      <c r="R76" s="92">
        <v>80900.5</v>
      </c>
      <c r="S76" s="92">
        <v>5600</v>
      </c>
      <c r="T76" s="112"/>
      <c r="U76" s="274" t="s">
        <v>699</v>
      </c>
      <c r="V76" s="273" t="str">
        <f>IF(C76="","000",C76)&amp;IF(D76="","000",D76)&amp;IF(E76="","0000",E76)&amp;IF(F76="","0000000000",F76)&amp;IF(G76="","000",G76)</f>
        <v>22600012020000000000000</v>
      </c>
    </row>
    <row r="77" spans="1:22" s="18" customFormat="1" ht="11.25">
      <c r="A77" s="280" t="s">
        <v>687</v>
      </c>
      <c r="B77" s="279" t="s">
        <v>651</v>
      </c>
      <c r="C77" s="278" t="s">
        <v>69</v>
      </c>
      <c r="D77" s="284" t="s">
        <v>647</v>
      </c>
      <c r="E77" s="283" t="s">
        <v>700</v>
      </c>
      <c r="F77" s="282" t="s">
        <v>646</v>
      </c>
      <c r="G77" s="281" t="s">
        <v>647</v>
      </c>
      <c r="H77" s="118">
        <f>J77+T77-I77</f>
        <v>76000</v>
      </c>
      <c r="I77" s="98"/>
      <c r="J77" s="89">
        <f>L77+M77+N77+O77+P77+Q77+R77+S77-K77</f>
        <v>76000</v>
      </c>
      <c r="K77" s="92"/>
      <c r="L77" s="91"/>
      <c r="M77" s="92"/>
      <c r="N77" s="91"/>
      <c r="O77" s="91"/>
      <c r="P77" s="92"/>
      <c r="Q77" s="92"/>
      <c r="R77" s="92">
        <v>57000</v>
      </c>
      <c r="S77" s="92">
        <v>19000</v>
      </c>
      <c r="T77" s="112"/>
      <c r="U77" s="274" t="s">
        <v>701</v>
      </c>
      <c r="V77" s="273" t="str">
        <f>IF(C77="","000",C77)&amp;IF(D77="","000",D77)&amp;IF(E77="","0000",E77)&amp;IF(F77="","0000000000",F77)&amp;IF(G77="","000",G77)</f>
        <v>22600012040000000000000</v>
      </c>
    </row>
    <row r="78" spans="1:22" s="18" customFormat="1" ht="11.25">
      <c r="A78" s="280" t="s">
        <v>702</v>
      </c>
      <c r="B78" s="279" t="s">
        <v>651</v>
      </c>
      <c r="C78" s="278" t="s">
        <v>403</v>
      </c>
      <c r="D78" s="284" t="s">
        <v>647</v>
      </c>
      <c r="E78" s="283" t="s">
        <v>688</v>
      </c>
      <c r="F78" s="282" t="s">
        <v>646</v>
      </c>
      <c r="G78" s="281" t="s">
        <v>647</v>
      </c>
      <c r="H78" s="118">
        <f>J78+T78-I78</f>
        <v>4488.6000000000004</v>
      </c>
      <c r="I78" s="98"/>
      <c r="J78" s="89">
        <f>L78+M78+N78+O78+P78+Q78+R78+S78-K78</f>
        <v>4488.6000000000004</v>
      </c>
      <c r="K78" s="92"/>
      <c r="L78" s="91"/>
      <c r="M78" s="92"/>
      <c r="N78" s="91"/>
      <c r="O78" s="91"/>
      <c r="P78" s="92"/>
      <c r="Q78" s="92"/>
      <c r="R78" s="92">
        <v>4488.6000000000004</v>
      </c>
      <c r="S78" s="92"/>
      <c r="T78" s="112"/>
      <c r="U78" s="274" t="s">
        <v>689</v>
      </c>
      <c r="V78" s="273" t="str">
        <f>IF(C78="","000",C78)&amp;IF(D78="","000",D78)&amp;IF(E78="","0000",E78)&amp;IF(F78="","0000000000",F78)&amp;IF(G78="","000",G78)</f>
        <v>22700001030000000000000</v>
      </c>
    </row>
    <row r="79" spans="1:22" s="18" customFormat="1" ht="11.25">
      <c r="A79" s="280" t="s">
        <v>702</v>
      </c>
      <c r="B79" s="279" t="s">
        <v>651</v>
      </c>
      <c r="C79" s="278" t="s">
        <v>403</v>
      </c>
      <c r="D79" s="284" t="s">
        <v>647</v>
      </c>
      <c r="E79" s="283" t="s">
        <v>658</v>
      </c>
      <c r="F79" s="282" t="s">
        <v>646</v>
      </c>
      <c r="G79" s="281" t="s">
        <v>647</v>
      </c>
      <c r="H79" s="118">
        <f>J79+T79-I79</f>
        <v>4738.4799999999996</v>
      </c>
      <c r="I79" s="98"/>
      <c r="J79" s="89">
        <f>L79+M79+N79+O79+P79+Q79+R79+S79-K79</f>
        <v>4738.4799999999996</v>
      </c>
      <c r="K79" s="92"/>
      <c r="L79" s="91"/>
      <c r="M79" s="92"/>
      <c r="N79" s="91"/>
      <c r="O79" s="91"/>
      <c r="P79" s="92"/>
      <c r="Q79" s="92"/>
      <c r="R79" s="92"/>
      <c r="S79" s="92">
        <v>4738.4799999999996</v>
      </c>
      <c r="T79" s="112"/>
      <c r="U79" s="274" t="s">
        <v>659</v>
      </c>
      <c r="V79" s="273" t="str">
        <f>IF(C79="","000",C79)&amp;IF(D79="","000",D79)&amp;IF(E79="","0000",E79)&amp;IF(F79="","0000000000",F79)&amp;IF(G79="","000",G79)</f>
        <v>22700001040000000000000</v>
      </c>
    </row>
    <row r="80" spans="1:22" s="18" customFormat="1" ht="11.25">
      <c r="A80" s="280" t="s">
        <v>702</v>
      </c>
      <c r="B80" s="279" t="s">
        <v>651</v>
      </c>
      <c r="C80" s="278" t="s">
        <v>403</v>
      </c>
      <c r="D80" s="284" t="s">
        <v>647</v>
      </c>
      <c r="E80" s="283" t="s">
        <v>669</v>
      </c>
      <c r="F80" s="282" t="s">
        <v>646</v>
      </c>
      <c r="G80" s="281" t="s">
        <v>647</v>
      </c>
      <c r="H80" s="118">
        <f>J80+T80-I80</f>
        <v>3860.49</v>
      </c>
      <c r="I80" s="98"/>
      <c r="J80" s="89">
        <f>L80+M80+N80+O80+P80+Q80+R80+S80-K80</f>
        <v>3860.49</v>
      </c>
      <c r="K80" s="92"/>
      <c r="L80" s="91"/>
      <c r="M80" s="92"/>
      <c r="N80" s="91"/>
      <c r="O80" s="91"/>
      <c r="P80" s="92"/>
      <c r="Q80" s="92">
        <v>3860.49</v>
      </c>
      <c r="R80" s="92"/>
      <c r="S80" s="92"/>
      <c r="T80" s="112"/>
      <c r="U80" s="274" t="s">
        <v>670</v>
      </c>
      <c r="V80" s="273" t="str">
        <f>IF(C80="","000",C80)&amp;IF(D80="","000",D80)&amp;IF(E80="","0000",E80)&amp;IF(F80="","0000000000",F80)&amp;IF(G80="","000",G80)</f>
        <v>22700001130000000000000</v>
      </c>
    </row>
    <row r="81" spans="1:22" s="18" customFormat="1" ht="11.25">
      <c r="A81" s="280" t="s">
        <v>702</v>
      </c>
      <c r="B81" s="279" t="s">
        <v>651</v>
      </c>
      <c r="C81" s="278" t="s">
        <v>403</v>
      </c>
      <c r="D81" s="284" t="s">
        <v>647</v>
      </c>
      <c r="E81" s="283" t="s">
        <v>250</v>
      </c>
      <c r="F81" s="282" t="s">
        <v>646</v>
      </c>
      <c r="G81" s="281" t="s">
        <v>647</v>
      </c>
      <c r="H81" s="118">
        <f>J81+T81-I81</f>
        <v>8250</v>
      </c>
      <c r="I81" s="98"/>
      <c r="J81" s="89">
        <f>L81+M81+N81+O81+P81+Q81+R81+S81-K81</f>
        <v>8250</v>
      </c>
      <c r="K81" s="92"/>
      <c r="L81" s="91"/>
      <c r="M81" s="92"/>
      <c r="N81" s="91"/>
      <c r="O81" s="91"/>
      <c r="P81" s="92"/>
      <c r="Q81" s="92">
        <v>8250</v>
      </c>
      <c r="R81" s="92"/>
      <c r="S81" s="92"/>
      <c r="T81" s="112"/>
      <c r="U81" s="274" t="s">
        <v>686</v>
      </c>
      <c r="V81" s="273" t="str">
        <f>IF(C81="","000",C81)&amp;IF(D81="","000",D81)&amp;IF(E81="","0000",E81)&amp;IF(F81="","0000000000",F81)&amp;IF(G81="","000",G81)</f>
        <v>22700005020000000000000</v>
      </c>
    </row>
    <row r="82" spans="1:22" s="18" customFormat="1" ht="11.25">
      <c r="A82" s="280" t="s">
        <v>702</v>
      </c>
      <c r="B82" s="279" t="s">
        <v>651</v>
      </c>
      <c r="C82" s="278" t="s">
        <v>403</v>
      </c>
      <c r="D82" s="284" t="s">
        <v>647</v>
      </c>
      <c r="E82" s="283" t="s">
        <v>251</v>
      </c>
      <c r="F82" s="282" t="s">
        <v>646</v>
      </c>
      <c r="G82" s="281" t="s">
        <v>647</v>
      </c>
      <c r="H82" s="118">
        <f>J82+T82-I82</f>
        <v>8250</v>
      </c>
      <c r="I82" s="98"/>
      <c r="J82" s="89">
        <f>L82+M82+N82+O82+P82+Q82+R82+S82-K82</f>
        <v>8250</v>
      </c>
      <c r="K82" s="92"/>
      <c r="L82" s="91"/>
      <c r="M82" s="92"/>
      <c r="N82" s="91"/>
      <c r="O82" s="91"/>
      <c r="P82" s="92"/>
      <c r="Q82" s="92"/>
      <c r="R82" s="92">
        <v>8250</v>
      </c>
      <c r="S82" s="92"/>
      <c r="T82" s="112"/>
      <c r="U82" s="274" t="s">
        <v>677</v>
      </c>
      <c r="V82" s="273" t="str">
        <f>IF(C82="","000",C82)&amp;IF(D82="","000",D82)&amp;IF(E82="","0000",E82)&amp;IF(F82="","0000000000",F82)&amp;IF(G82="","000",G82)</f>
        <v>22700005030000000000000</v>
      </c>
    </row>
    <row r="83" spans="1:22" s="18" customFormat="1" ht="11.25">
      <c r="A83" s="280" t="s">
        <v>703</v>
      </c>
      <c r="B83" s="279" t="s">
        <v>651</v>
      </c>
      <c r="C83" s="278" t="s">
        <v>52</v>
      </c>
      <c r="D83" s="284" t="s">
        <v>647</v>
      </c>
      <c r="E83" s="283" t="s">
        <v>704</v>
      </c>
      <c r="F83" s="282" t="s">
        <v>646</v>
      </c>
      <c r="G83" s="281" t="s">
        <v>647</v>
      </c>
      <c r="H83" s="118">
        <f>J83+T83-I83</f>
        <v>1963006.55</v>
      </c>
      <c r="I83" s="98"/>
      <c r="J83" s="89">
        <f>L83+M83+N83+O83+P83+Q83+R83+S83-K83</f>
        <v>1963006.55</v>
      </c>
      <c r="K83" s="92"/>
      <c r="L83" s="91"/>
      <c r="M83" s="92"/>
      <c r="N83" s="91"/>
      <c r="O83" s="91"/>
      <c r="P83" s="92"/>
      <c r="Q83" s="92">
        <v>1963006.55</v>
      </c>
      <c r="R83" s="92"/>
      <c r="S83" s="92"/>
      <c r="T83" s="112"/>
      <c r="U83" s="274" t="s">
        <v>705</v>
      </c>
      <c r="V83" s="273" t="str">
        <f>IF(C83="","000",C83)&amp;IF(D83="","000",D83)&amp;IF(E83="","0000",E83)&amp;IF(F83="","0000000000",F83)&amp;IF(G83="","000",G83)</f>
        <v>23100013010000000000000</v>
      </c>
    </row>
    <row r="84" spans="1:22" s="18" customFormat="1" ht="22.5">
      <c r="A84" s="280" t="s">
        <v>706</v>
      </c>
      <c r="B84" s="279" t="s">
        <v>651</v>
      </c>
      <c r="C84" s="278" t="s">
        <v>58</v>
      </c>
      <c r="D84" s="284" t="s">
        <v>647</v>
      </c>
      <c r="E84" s="283" t="s">
        <v>669</v>
      </c>
      <c r="F84" s="282" t="s">
        <v>646</v>
      </c>
      <c r="G84" s="281" t="s">
        <v>647</v>
      </c>
      <c r="H84" s="118">
        <f>J84+T84-I84</f>
        <v>8203842.5300000003</v>
      </c>
      <c r="I84" s="98"/>
      <c r="J84" s="89">
        <f>L84+M84+N84+O84+P84+Q84+R84+S84-K84</f>
        <v>8203842.5300000003</v>
      </c>
      <c r="K84" s="92"/>
      <c r="L84" s="91"/>
      <c r="M84" s="92"/>
      <c r="N84" s="91"/>
      <c r="O84" s="91"/>
      <c r="P84" s="92"/>
      <c r="Q84" s="92">
        <v>8203842.5300000003</v>
      </c>
      <c r="R84" s="92"/>
      <c r="S84" s="92"/>
      <c r="T84" s="112"/>
      <c r="U84" s="274" t="s">
        <v>670</v>
      </c>
      <c r="V84" s="273" t="str">
        <f>IF(C84="","000",C84)&amp;IF(D84="","000",D84)&amp;IF(E84="","0000",E84)&amp;IF(F84="","0000000000",F84)&amp;IF(G84="","000",G84)</f>
        <v>24100001130000000000000</v>
      </c>
    </row>
    <row r="85" spans="1:22" s="18" customFormat="1" ht="22.5">
      <c r="A85" s="280" t="s">
        <v>706</v>
      </c>
      <c r="B85" s="279" t="s">
        <v>651</v>
      </c>
      <c r="C85" s="278" t="s">
        <v>58</v>
      </c>
      <c r="D85" s="284" t="s">
        <v>647</v>
      </c>
      <c r="E85" s="283" t="s">
        <v>707</v>
      </c>
      <c r="F85" s="282" t="s">
        <v>646</v>
      </c>
      <c r="G85" s="281" t="s">
        <v>647</v>
      </c>
      <c r="H85" s="118">
        <f>J85+T85-I85</f>
        <v>1515206</v>
      </c>
      <c r="I85" s="98"/>
      <c r="J85" s="89">
        <f>L85+M85+N85+O85+P85+Q85+R85+S85-K85</f>
        <v>1515206</v>
      </c>
      <c r="K85" s="92"/>
      <c r="L85" s="91"/>
      <c r="M85" s="92"/>
      <c r="N85" s="91"/>
      <c r="O85" s="91"/>
      <c r="P85" s="92"/>
      <c r="Q85" s="92">
        <v>1515206</v>
      </c>
      <c r="R85" s="92"/>
      <c r="S85" s="92"/>
      <c r="T85" s="112"/>
      <c r="U85" s="274" t="s">
        <v>708</v>
      </c>
      <c r="V85" s="273" t="str">
        <f>IF(C85="","000",C85)&amp;IF(D85="","000",D85)&amp;IF(E85="","0000",E85)&amp;IF(F85="","0000000000",F85)&amp;IF(G85="","000",G85)</f>
        <v>24100003090000000000000</v>
      </c>
    </row>
    <row r="86" spans="1:22" s="18" customFormat="1" ht="22.5">
      <c r="A86" s="280" t="s">
        <v>706</v>
      </c>
      <c r="B86" s="279" t="s">
        <v>651</v>
      </c>
      <c r="C86" s="278" t="s">
        <v>58</v>
      </c>
      <c r="D86" s="284" t="s">
        <v>647</v>
      </c>
      <c r="E86" s="283" t="s">
        <v>250</v>
      </c>
      <c r="F86" s="282" t="s">
        <v>646</v>
      </c>
      <c r="G86" s="281" t="s">
        <v>647</v>
      </c>
      <c r="H86" s="118">
        <f>J86+T86-I86</f>
        <v>339833</v>
      </c>
      <c r="I86" s="98"/>
      <c r="J86" s="89">
        <f>L86+M86+N86+O86+P86+Q86+R86+S86-K86</f>
        <v>339833</v>
      </c>
      <c r="K86" s="92"/>
      <c r="L86" s="91"/>
      <c r="M86" s="92"/>
      <c r="N86" s="91"/>
      <c r="O86" s="91"/>
      <c r="P86" s="92"/>
      <c r="Q86" s="92">
        <v>339833</v>
      </c>
      <c r="R86" s="92"/>
      <c r="S86" s="92"/>
      <c r="T86" s="112"/>
      <c r="U86" s="274" t="s">
        <v>686</v>
      </c>
      <c r="V86" s="273" t="str">
        <f>IF(C86="","000",C86)&amp;IF(D86="","000",D86)&amp;IF(E86="","0000",E86)&amp;IF(F86="","0000000000",F86)&amp;IF(G86="","000",G86)</f>
        <v>24100005020000000000000</v>
      </c>
    </row>
    <row r="87" spans="1:22" s="18" customFormat="1" ht="22.5">
      <c r="A87" s="280" t="s">
        <v>706</v>
      </c>
      <c r="B87" s="279" t="s">
        <v>651</v>
      </c>
      <c r="C87" s="278" t="s">
        <v>58</v>
      </c>
      <c r="D87" s="284" t="s">
        <v>647</v>
      </c>
      <c r="E87" s="283" t="s">
        <v>253</v>
      </c>
      <c r="F87" s="282" t="s">
        <v>646</v>
      </c>
      <c r="G87" s="281" t="s">
        <v>647</v>
      </c>
      <c r="H87" s="118">
        <f>J87+T87-I87</f>
        <v>249885.57</v>
      </c>
      <c r="I87" s="98"/>
      <c r="J87" s="89">
        <f>L87+M87+N87+O87+P87+Q87+R87+S87-K87</f>
        <v>249885.57</v>
      </c>
      <c r="K87" s="92"/>
      <c r="L87" s="91"/>
      <c r="M87" s="92"/>
      <c r="N87" s="91"/>
      <c r="O87" s="91"/>
      <c r="P87" s="92"/>
      <c r="Q87" s="92"/>
      <c r="R87" s="92">
        <v>249885.57</v>
      </c>
      <c r="S87" s="92"/>
      <c r="T87" s="112"/>
      <c r="U87" s="274" t="s">
        <v>709</v>
      </c>
      <c r="V87" s="273" t="str">
        <f>IF(C87="","000",C87)&amp;IF(D87="","000",D87)&amp;IF(E87="","0000",E87)&amp;IF(F87="","0000000000",F87)&amp;IF(G87="","000",G87)</f>
        <v>24100005050000000000000</v>
      </c>
    </row>
    <row r="88" spans="1:22" s="18" customFormat="1" ht="22.5">
      <c r="A88" s="280" t="s">
        <v>706</v>
      </c>
      <c r="B88" s="279" t="s">
        <v>651</v>
      </c>
      <c r="C88" s="278" t="s">
        <v>58</v>
      </c>
      <c r="D88" s="284" t="s">
        <v>647</v>
      </c>
      <c r="E88" s="283" t="s">
        <v>263</v>
      </c>
      <c r="F88" s="282" t="s">
        <v>646</v>
      </c>
      <c r="G88" s="281" t="s">
        <v>647</v>
      </c>
      <c r="H88" s="118">
        <f>J88+T88-I88</f>
        <v>88066952.879999995</v>
      </c>
      <c r="I88" s="98"/>
      <c r="J88" s="89">
        <f>L88+M88+N88+O88+P88+Q88+R88+S88-K88</f>
        <v>88066952.879999995</v>
      </c>
      <c r="K88" s="92"/>
      <c r="L88" s="91"/>
      <c r="M88" s="92"/>
      <c r="N88" s="91"/>
      <c r="O88" s="91"/>
      <c r="P88" s="92"/>
      <c r="Q88" s="92">
        <v>88066952.879999995</v>
      </c>
      <c r="R88" s="92"/>
      <c r="S88" s="92"/>
      <c r="T88" s="112"/>
      <c r="U88" s="274" t="s">
        <v>710</v>
      </c>
      <c r="V88" s="273" t="str">
        <f>IF(C88="","000",C88)&amp;IF(D88="","000",D88)&amp;IF(E88="","0000",E88)&amp;IF(F88="","0000000000",F88)&amp;IF(G88="","000",G88)</f>
        <v>24100007010000000000000</v>
      </c>
    </row>
    <row r="89" spans="1:22" s="18" customFormat="1" ht="22.5">
      <c r="A89" s="280" t="s">
        <v>706</v>
      </c>
      <c r="B89" s="279" t="s">
        <v>651</v>
      </c>
      <c r="C89" s="278" t="s">
        <v>58</v>
      </c>
      <c r="D89" s="284" t="s">
        <v>647</v>
      </c>
      <c r="E89" s="283" t="s">
        <v>711</v>
      </c>
      <c r="F89" s="282" t="s">
        <v>646</v>
      </c>
      <c r="G89" s="281" t="s">
        <v>647</v>
      </c>
      <c r="H89" s="118">
        <f>J89+T89-I89</f>
        <v>170477018.13999999</v>
      </c>
      <c r="I89" s="98"/>
      <c r="J89" s="89">
        <f>L89+M89+N89+O89+P89+Q89+R89+S89-K89</f>
        <v>170477018.13999999</v>
      </c>
      <c r="K89" s="92"/>
      <c r="L89" s="91"/>
      <c r="M89" s="92"/>
      <c r="N89" s="91"/>
      <c r="O89" s="91"/>
      <c r="P89" s="92"/>
      <c r="Q89" s="92">
        <v>170477018.13999999</v>
      </c>
      <c r="R89" s="92"/>
      <c r="S89" s="92"/>
      <c r="T89" s="112"/>
      <c r="U89" s="274" t="s">
        <v>712</v>
      </c>
      <c r="V89" s="273" t="str">
        <f>IF(C89="","000",C89)&amp;IF(D89="","000",D89)&amp;IF(E89="","0000",E89)&amp;IF(F89="","0000000000",F89)&amp;IF(G89="","000",G89)</f>
        <v>24100007020000000000000</v>
      </c>
    </row>
    <row r="90" spans="1:22" s="18" customFormat="1" ht="22.5">
      <c r="A90" s="280" t="s">
        <v>706</v>
      </c>
      <c r="B90" s="279" t="s">
        <v>651</v>
      </c>
      <c r="C90" s="278" t="s">
        <v>58</v>
      </c>
      <c r="D90" s="284" t="s">
        <v>647</v>
      </c>
      <c r="E90" s="283" t="s">
        <v>265</v>
      </c>
      <c r="F90" s="282" t="s">
        <v>646</v>
      </c>
      <c r="G90" s="281" t="s">
        <v>647</v>
      </c>
      <c r="H90" s="118">
        <f>J90+T90-I90</f>
        <v>19490713.129999999</v>
      </c>
      <c r="I90" s="98"/>
      <c r="J90" s="89">
        <f>L90+M90+N90+O90+P90+Q90+R90+S90-K90</f>
        <v>19490713.129999999</v>
      </c>
      <c r="K90" s="92"/>
      <c r="L90" s="91"/>
      <c r="M90" s="92"/>
      <c r="N90" s="91"/>
      <c r="O90" s="91"/>
      <c r="P90" s="92"/>
      <c r="Q90" s="92">
        <v>19490713.129999999</v>
      </c>
      <c r="R90" s="92"/>
      <c r="S90" s="92"/>
      <c r="T90" s="112"/>
      <c r="U90" s="274" t="s">
        <v>713</v>
      </c>
      <c r="V90" s="273" t="str">
        <f>IF(C90="","000",C90)&amp;IF(D90="","000",D90)&amp;IF(E90="","0000",E90)&amp;IF(F90="","0000000000",F90)&amp;IF(G90="","000",G90)</f>
        <v>24100007030000000000000</v>
      </c>
    </row>
    <row r="91" spans="1:22" s="18" customFormat="1" ht="22.5">
      <c r="A91" s="280" t="s">
        <v>706</v>
      </c>
      <c r="B91" s="279" t="s">
        <v>651</v>
      </c>
      <c r="C91" s="278" t="s">
        <v>58</v>
      </c>
      <c r="D91" s="284" t="s">
        <v>647</v>
      </c>
      <c r="E91" s="283" t="s">
        <v>278</v>
      </c>
      <c r="F91" s="282" t="s">
        <v>646</v>
      </c>
      <c r="G91" s="281" t="s">
        <v>647</v>
      </c>
      <c r="H91" s="118">
        <f>J91+T91-I91</f>
        <v>6857314.4299999997</v>
      </c>
      <c r="I91" s="98"/>
      <c r="J91" s="89">
        <f>L91+M91+N91+O91+P91+Q91+R91+S91-K91</f>
        <v>6857314.4299999997</v>
      </c>
      <c r="K91" s="92"/>
      <c r="L91" s="91"/>
      <c r="M91" s="92"/>
      <c r="N91" s="91"/>
      <c r="O91" s="91"/>
      <c r="P91" s="92"/>
      <c r="Q91" s="92">
        <v>6857314.4299999997</v>
      </c>
      <c r="R91" s="92"/>
      <c r="S91" s="92"/>
      <c r="T91" s="112"/>
      <c r="U91" s="274" t="s">
        <v>695</v>
      </c>
      <c r="V91" s="273" t="str">
        <f>IF(C91="","000",C91)&amp;IF(D91="","000",D91)&amp;IF(E91="","0000",E91)&amp;IF(F91="","0000000000",F91)&amp;IF(G91="","000",G91)</f>
        <v>24100007070000000000000</v>
      </c>
    </row>
    <row r="92" spans="1:22" s="18" customFormat="1" ht="22.5">
      <c r="A92" s="280" t="s">
        <v>706</v>
      </c>
      <c r="B92" s="279" t="s">
        <v>651</v>
      </c>
      <c r="C92" s="278" t="s">
        <v>58</v>
      </c>
      <c r="D92" s="284" t="s">
        <v>647</v>
      </c>
      <c r="E92" s="283" t="s">
        <v>276</v>
      </c>
      <c r="F92" s="282" t="s">
        <v>646</v>
      </c>
      <c r="G92" s="281" t="s">
        <v>647</v>
      </c>
      <c r="H92" s="118">
        <f>J92+T92-I92</f>
        <v>11542887.300000001</v>
      </c>
      <c r="I92" s="98"/>
      <c r="J92" s="89">
        <f>L92+M92+N92+O92+P92+Q92+R92+S92-K92</f>
        <v>11542887.300000001</v>
      </c>
      <c r="K92" s="92"/>
      <c r="L92" s="91"/>
      <c r="M92" s="92"/>
      <c r="N92" s="91"/>
      <c r="O92" s="91"/>
      <c r="P92" s="92"/>
      <c r="Q92" s="92">
        <v>11542887.300000001</v>
      </c>
      <c r="R92" s="92"/>
      <c r="S92" s="92"/>
      <c r="T92" s="112"/>
      <c r="U92" s="274" t="s">
        <v>664</v>
      </c>
      <c r="V92" s="273" t="str">
        <f>IF(C92="","000",C92)&amp;IF(D92="","000",D92)&amp;IF(E92="","0000",E92)&amp;IF(F92="","0000000000",F92)&amp;IF(G92="","000",G92)</f>
        <v>24100007090000000000000</v>
      </c>
    </row>
    <row r="93" spans="1:22" s="18" customFormat="1" ht="22.5">
      <c r="A93" s="280" t="s">
        <v>706</v>
      </c>
      <c r="B93" s="279" t="s">
        <v>651</v>
      </c>
      <c r="C93" s="278" t="s">
        <v>58</v>
      </c>
      <c r="D93" s="284" t="s">
        <v>647</v>
      </c>
      <c r="E93" s="283" t="s">
        <v>288</v>
      </c>
      <c r="F93" s="282" t="s">
        <v>646</v>
      </c>
      <c r="G93" s="281" t="s">
        <v>647</v>
      </c>
      <c r="H93" s="118">
        <f>J93+T93-I93</f>
        <v>56066848.469999999</v>
      </c>
      <c r="I93" s="98"/>
      <c r="J93" s="89">
        <f>L93+M93+N93+O93+P93+Q93+R93+S93-K93</f>
        <v>56066848.469999999</v>
      </c>
      <c r="K93" s="92"/>
      <c r="L93" s="91"/>
      <c r="M93" s="92"/>
      <c r="N93" s="91"/>
      <c r="O93" s="91"/>
      <c r="P93" s="92"/>
      <c r="Q93" s="92">
        <v>56066848.469999999</v>
      </c>
      <c r="R93" s="92"/>
      <c r="S93" s="92"/>
      <c r="T93" s="112"/>
      <c r="U93" s="274" t="s">
        <v>678</v>
      </c>
      <c r="V93" s="273" t="str">
        <f>IF(C93="","000",C93)&amp;IF(D93="","000",D93)&amp;IF(E93="","0000",E93)&amp;IF(F93="","0000000000",F93)&amp;IF(G93="","000",G93)</f>
        <v>24100008010000000000000</v>
      </c>
    </row>
    <row r="94" spans="1:22" s="18" customFormat="1" ht="22.5">
      <c r="A94" s="280" t="s">
        <v>706</v>
      </c>
      <c r="B94" s="279" t="s">
        <v>651</v>
      </c>
      <c r="C94" s="278" t="s">
        <v>58</v>
      </c>
      <c r="D94" s="284" t="s">
        <v>647</v>
      </c>
      <c r="E94" s="283" t="s">
        <v>683</v>
      </c>
      <c r="F94" s="282" t="s">
        <v>646</v>
      </c>
      <c r="G94" s="281" t="s">
        <v>647</v>
      </c>
      <c r="H94" s="118">
        <f>J94+T94-I94</f>
        <v>26840891.91</v>
      </c>
      <c r="I94" s="98"/>
      <c r="J94" s="89">
        <f>L94+M94+N94+O94+P94+Q94+R94+S94-K94</f>
        <v>26840891.91</v>
      </c>
      <c r="K94" s="92"/>
      <c r="L94" s="91"/>
      <c r="M94" s="92"/>
      <c r="N94" s="91"/>
      <c r="O94" s="91"/>
      <c r="P94" s="92"/>
      <c r="Q94" s="92">
        <v>26840891.91</v>
      </c>
      <c r="R94" s="92"/>
      <c r="S94" s="92"/>
      <c r="T94" s="112"/>
      <c r="U94" s="274" t="s">
        <v>684</v>
      </c>
      <c r="V94" s="273" t="str">
        <f>IF(C94="","000",C94)&amp;IF(D94="","000",D94)&amp;IF(E94="","0000",E94)&amp;IF(F94="","0000000000",F94)&amp;IF(G94="","000",G94)</f>
        <v>24100011010000000000000</v>
      </c>
    </row>
    <row r="95" spans="1:22" s="18" customFormat="1" ht="45">
      <c r="A95" s="280" t="s">
        <v>714</v>
      </c>
      <c r="B95" s="279" t="s">
        <v>651</v>
      </c>
      <c r="C95" s="278" t="s">
        <v>66</v>
      </c>
      <c r="D95" s="284" t="s">
        <v>647</v>
      </c>
      <c r="E95" s="283" t="s">
        <v>674</v>
      </c>
      <c r="F95" s="282" t="s">
        <v>646</v>
      </c>
      <c r="G95" s="281" t="s">
        <v>647</v>
      </c>
      <c r="H95" s="118">
        <f>J95+T95-I95</f>
        <v>95000</v>
      </c>
      <c r="I95" s="98"/>
      <c r="J95" s="89">
        <f>L95+M95+N95+O95+P95+Q95+R95+S95-K95</f>
        <v>95000</v>
      </c>
      <c r="K95" s="92"/>
      <c r="L95" s="91"/>
      <c r="M95" s="92"/>
      <c r="N95" s="91"/>
      <c r="O95" s="91"/>
      <c r="P95" s="92"/>
      <c r="Q95" s="92"/>
      <c r="R95" s="92">
        <v>95000</v>
      </c>
      <c r="S95" s="92"/>
      <c r="T95" s="112"/>
      <c r="U95" s="274" t="s">
        <v>675</v>
      </c>
      <c r="V95" s="273" t="str">
        <f>IF(C95="","000",C95)&amp;IF(D95="","000",D95)&amp;IF(E95="","0000",E95)&amp;IF(F95="","0000000000",F95)&amp;IF(G95="","000",G95)</f>
        <v>24500003100000000000000</v>
      </c>
    </row>
    <row r="96" spans="1:22" s="18" customFormat="1" ht="45">
      <c r="A96" s="280" t="s">
        <v>714</v>
      </c>
      <c r="B96" s="279" t="s">
        <v>651</v>
      </c>
      <c r="C96" s="278" t="s">
        <v>66</v>
      </c>
      <c r="D96" s="284" t="s">
        <v>647</v>
      </c>
      <c r="E96" s="283" t="s">
        <v>680</v>
      </c>
      <c r="F96" s="282" t="s">
        <v>646</v>
      </c>
      <c r="G96" s="281" t="s">
        <v>647</v>
      </c>
      <c r="H96" s="118">
        <f>J96+T96-I96</f>
        <v>245187.02</v>
      </c>
      <c r="I96" s="98"/>
      <c r="J96" s="89">
        <f>L96+M96+N96+O96+P96+Q96+R96+S96-K96</f>
        <v>245187.02</v>
      </c>
      <c r="K96" s="92"/>
      <c r="L96" s="91"/>
      <c r="M96" s="92"/>
      <c r="N96" s="91"/>
      <c r="O96" s="91"/>
      <c r="P96" s="92"/>
      <c r="Q96" s="92"/>
      <c r="R96" s="92">
        <v>245187.02</v>
      </c>
      <c r="S96" s="92"/>
      <c r="T96" s="112"/>
      <c r="U96" s="274" t="s">
        <v>681</v>
      </c>
      <c r="V96" s="273" t="str">
        <f>IF(C96="","000",C96)&amp;IF(D96="","000",D96)&amp;IF(E96="","0000",E96)&amp;IF(F96="","0000000000",F96)&amp;IF(G96="","000",G96)</f>
        <v>24500005010000000000000</v>
      </c>
    </row>
    <row r="97" spans="1:22" s="18" customFormat="1" ht="45">
      <c r="A97" s="280" t="s">
        <v>714</v>
      </c>
      <c r="B97" s="279" t="s">
        <v>651</v>
      </c>
      <c r="C97" s="278" t="s">
        <v>66</v>
      </c>
      <c r="D97" s="284" t="s">
        <v>647</v>
      </c>
      <c r="E97" s="283" t="s">
        <v>251</v>
      </c>
      <c r="F97" s="282" t="s">
        <v>646</v>
      </c>
      <c r="G97" s="281" t="s">
        <v>647</v>
      </c>
      <c r="H97" s="118">
        <f>J97+T97-I97</f>
        <v>3360114</v>
      </c>
      <c r="I97" s="98"/>
      <c r="J97" s="89">
        <f>L97+M97+N97+O97+P97+Q97+R97+S97-K97</f>
        <v>3360114</v>
      </c>
      <c r="K97" s="92"/>
      <c r="L97" s="91"/>
      <c r="M97" s="92"/>
      <c r="N97" s="91"/>
      <c r="O97" s="91"/>
      <c r="P97" s="92"/>
      <c r="Q97" s="92"/>
      <c r="R97" s="92">
        <v>3360114</v>
      </c>
      <c r="S97" s="92"/>
      <c r="T97" s="112"/>
      <c r="U97" s="274" t="s">
        <v>677</v>
      </c>
      <c r="V97" s="273" t="str">
        <f>IF(C97="","000",C97)&amp;IF(D97="","000",D97)&amp;IF(E97="","0000",E97)&amp;IF(F97="","0000000000",F97)&amp;IF(G97="","000",G97)</f>
        <v>24500005030000000000000</v>
      </c>
    </row>
    <row r="98" spans="1:22" s="18" customFormat="1" ht="33.75">
      <c r="A98" s="280" t="s">
        <v>715</v>
      </c>
      <c r="B98" s="279" t="s">
        <v>651</v>
      </c>
      <c r="C98" s="278" t="s">
        <v>68</v>
      </c>
      <c r="D98" s="284" t="s">
        <v>647</v>
      </c>
      <c r="E98" s="283" t="s">
        <v>308</v>
      </c>
      <c r="F98" s="282" t="s">
        <v>646</v>
      </c>
      <c r="G98" s="281" t="s">
        <v>647</v>
      </c>
      <c r="H98" s="118">
        <f>J98+T98-I98</f>
        <v>400000</v>
      </c>
      <c r="I98" s="98"/>
      <c r="J98" s="89">
        <f>L98+M98+N98+O98+P98+Q98+R98+S98-K98</f>
        <v>400000</v>
      </c>
      <c r="K98" s="92"/>
      <c r="L98" s="91"/>
      <c r="M98" s="92"/>
      <c r="N98" s="91"/>
      <c r="O98" s="91"/>
      <c r="P98" s="92"/>
      <c r="Q98" s="92"/>
      <c r="R98" s="92">
        <v>400000</v>
      </c>
      <c r="S98" s="92"/>
      <c r="T98" s="112"/>
      <c r="U98" s="274" t="s">
        <v>699</v>
      </c>
      <c r="V98" s="273" t="str">
        <f>IF(C98="","000",C98)&amp;IF(D98="","000",D98)&amp;IF(E98="","0000",E98)&amp;IF(F98="","0000000000",F98)&amp;IF(G98="","000",G98)</f>
        <v>24600012020000000000000</v>
      </c>
    </row>
    <row r="99" spans="1:22" s="18" customFormat="1" ht="22.5">
      <c r="A99" s="280" t="s">
        <v>716</v>
      </c>
      <c r="B99" s="279" t="s">
        <v>651</v>
      </c>
      <c r="C99" s="278" t="s">
        <v>71</v>
      </c>
      <c r="D99" s="284" t="s">
        <v>647</v>
      </c>
      <c r="E99" s="283" t="s">
        <v>660</v>
      </c>
      <c r="F99" s="282" t="s">
        <v>646</v>
      </c>
      <c r="G99" s="281" t="s">
        <v>647</v>
      </c>
      <c r="H99" s="118">
        <f>J99+T99-I99</f>
        <v>0</v>
      </c>
      <c r="I99" s="98"/>
      <c r="J99" s="89">
        <f>L99+M99+N99+O99+P99+Q99+R99+S99-K99</f>
        <v>0</v>
      </c>
      <c r="K99" s="92">
        <v>731402</v>
      </c>
      <c r="L99" s="91"/>
      <c r="M99" s="92"/>
      <c r="N99" s="91"/>
      <c r="O99" s="91"/>
      <c r="P99" s="92"/>
      <c r="Q99" s="92"/>
      <c r="R99" s="92">
        <v>400000</v>
      </c>
      <c r="S99" s="92">
        <v>331402</v>
      </c>
      <c r="T99" s="112"/>
      <c r="U99" s="274" t="s">
        <v>661</v>
      </c>
      <c r="V99" s="273" t="str">
        <f>IF(C99="","000",C99)&amp;IF(D99="","000",D99)&amp;IF(E99="","0000",E99)&amp;IF(F99="","0000000000",F99)&amp;IF(G99="","000",G99)</f>
        <v>25100001060000000000000</v>
      </c>
    </row>
    <row r="100" spans="1:22" s="18" customFormat="1" ht="22.5">
      <c r="A100" s="280" t="s">
        <v>716</v>
      </c>
      <c r="B100" s="279" t="s">
        <v>651</v>
      </c>
      <c r="C100" s="278" t="s">
        <v>71</v>
      </c>
      <c r="D100" s="284" t="s">
        <v>647</v>
      </c>
      <c r="E100" s="283" t="s">
        <v>669</v>
      </c>
      <c r="F100" s="282" t="s">
        <v>646</v>
      </c>
      <c r="G100" s="281" t="s">
        <v>647</v>
      </c>
      <c r="H100" s="118">
        <f>J100+T100-I100</f>
        <v>0</v>
      </c>
      <c r="I100" s="98"/>
      <c r="J100" s="89">
        <f>L100+M100+N100+O100+P100+Q100+R100+S100-K100</f>
        <v>0</v>
      </c>
      <c r="K100" s="92">
        <v>1309220</v>
      </c>
      <c r="L100" s="91"/>
      <c r="M100" s="92"/>
      <c r="N100" s="91"/>
      <c r="O100" s="91"/>
      <c r="P100" s="92"/>
      <c r="Q100" s="92">
        <v>1309220</v>
      </c>
      <c r="R100" s="92"/>
      <c r="S100" s="92"/>
      <c r="T100" s="112"/>
      <c r="U100" s="274" t="s">
        <v>670</v>
      </c>
      <c r="V100" s="273" t="str">
        <f>IF(C100="","000",C100)&amp;IF(D100="","000",D100)&amp;IF(E100="","0000",E100)&amp;IF(F100="","0000000000",F100)&amp;IF(G100="","000",G100)</f>
        <v>25100001130000000000000</v>
      </c>
    </row>
    <row r="101" spans="1:22" s="18" customFormat="1" ht="22.5">
      <c r="A101" s="280" t="s">
        <v>716</v>
      </c>
      <c r="B101" s="279" t="s">
        <v>651</v>
      </c>
      <c r="C101" s="278" t="s">
        <v>71</v>
      </c>
      <c r="D101" s="284" t="s">
        <v>647</v>
      </c>
      <c r="E101" s="283" t="s">
        <v>662</v>
      </c>
      <c r="F101" s="282" t="s">
        <v>646</v>
      </c>
      <c r="G101" s="281" t="s">
        <v>647</v>
      </c>
      <c r="H101" s="118">
        <f>J101+T101-I101</f>
        <v>0</v>
      </c>
      <c r="I101" s="98"/>
      <c r="J101" s="89">
        <f>L101+M101+N101+O101+P101+Q101+R101+S101-K101</f>
        <v>0</v>
      </c>
      <c r="K101" s="92">
        <v>755500</v>
      </c>
      <c r="L101" s="91"/>
      <c r="M101" s="92"/>
      <c r="N101" s="91"/>
      <c r="O101" s="91"/>
      <c r="P101" s="92"/>
      <c r="Q101" s="92">
        <v>755500</v>
      </c>
      <c r="R101" s="92"/>
      <c r="S101" s="92"/>
      <c r="T101" s="112"/>
      <c r="U101" s="274" t="s">
        <v>663</v>
      </c>
      <c r="V101" s="273" t="str">
        <f>IF(C101="","000",C101)&amp;IF(D101="","000",D101)&amp;IF(E101="","0000",E101)&amp;IF(F101="","0000000000",F101)&amp;IF(G101="","000",G101)</f>
        <v>25100002030000000000000</v>
      </c>
    </row>
    <row r="102" spans="1:22" s="18" customFormat="1" ht="22.5">
      <c r="A102" s="280" t="s">
        <v>716</v>
      </c>
      <c r="B102" s="279" t="s">
        <v>651</v>
      </c>
      <c r="C102" s="278" t="s">
        <v>71</v>
      </c>
      <c r="D102" s="284" t="s">
        <v>647</v>
      </c>
      <c r="E102" s="283" t="s">
        <v>717</v>
      </c>
      <c r="F102" s="282" t="s">
        <v>646</v>
      </c>
      <c r="G102" s="281" t="s">
        <v>647</v>
      </c>
      <c r="H102" s="118">
        <f>J102+T102-I102</f>
        <v>0</v>
      </c>
      <c r="I102" s="98"/>
      <c r="J102" s="89">
        <f>L102+M102+N102+O102+P102+Q102+R102+S102-K102</f>
        <v>0</v>
      </c>
      <c r="K102" s="92">
        <v>19924200</v>
      </c>
      <c r="L102" s="91"/>
      <c r="M102" s="92"/>
      <c r="N102" s="91"/>
      <c r="O102" s="91"/>
      <c r="P102" s="92"/>
      <c r="Q102" s="92">
        <v>19924200</v>
      </c>
      <c r="R102" s="92"/>
      <c r="S102" s="92"/>
      <c r="T102" s="112"/>
      <c r="U102" s="274" t="s">
        <v>718</v>
      </c>
      <c r="V102" s="273" t="str">
        <f>IF(C102="","000",C102)&amp;IF(D102="","000",D102)&amp;IF(E102="","0000",E102)&amp;IF(F102="","0000000000",F102)&amp;IF(G102="","000",G102)</f>
        <v>25100014010000000000000</v>
      </c>
    </row>
    <row r="103" spans="1:22" s="18" customFormat="1" ht="22.5">
      <c r="A103" s="280" t="s">
        <v>719</v>
      </c>
      <c r="B103" s="279" t="s">
        <v>651</v>
      </c>
      <c r="C103" s="278" t="s">
        <v>75</v>
      </c>
      <c r="D103" s="284" t="s">
        <v>647</v>
      </c>
      <c r="E103" s="283" t="s">
        <v>720</v>
      </c>
      <c r="F103" s="282" t="s">
        <v>646</v>
      </c>
      <c r="G103" s="281" t="s">
        <v>647</v>
      </c>
      <c r="H103" s="118">
        <f>J103+T103-I103</f>
        <v>1303396.5</v>
      </c>
      <c r="I103" s="98"/>
      <c r="J103" s="89">
        <f>L103+M103+N103+O103+P103+Q103+R103+S103-K103</f>
        <v>1303396.5</v>
      </c>
      <c r="K103" s="92"/>
      <c r="L103" s="91"/>
      <c r="M103" s="92"/>
      <c r="N103" s="91"/>
      <c r="O103" s="91"/>
      <c r="P103" s="92"/>
      <c r="Q103" s="92">
        <v>1303396.5</v>
      </c>
      <c r="R103" s="92"/>
      <c r="S103" s="92"/>
      <c r="T103" s="112"/>
      <c r="U103" s="274" t="s">
        <v>721</v>
      </c>
      <c r="V103" s="273" t="str">
        <f>IF(C103="","000",C103)&amp;IF(D103="","000",D103)&amp;IF(E103="","0000",E103)&amp;IF(F103="","0000000000",F103)&amp;IF(G103="","000",G103)</f>
        <v>26200010030000000000000</v>
      </c>
    </row>
    <row r="104" spans="1:22" s="18" customFormat="1" ht="22.5">
      <c r="A104" s="280" t="s">
        <v>719</v>
      </c>
      <c r="B104" s="279" t="s">
        <v>651</v>
      </c>
      <c r="C104" s="278" t="s">
        <v>75</v>
      </c>
      <c r="D104" s="284" t="s">
        <v>647</v>
      </c>
      <c r="E104" s="283" t="s">
        <v>696</v>
      </c>
      <c r="F104" s="282" t="s">
        <v>646</v>
      </c>
      <c r="G104" s="281" t="s">
        <v>647</v>
      </c>
      <c r="H104" s="118">
        <f>J104+T104-I104</f>
        <v>11224201</v>
      </c>
      <c r="I104" s="98"/>
      <c r="J104" s="89">
        <f>L104+M104+N104+O104+P104+Q104+R104+S104-K104</f>
        <v>11224201</v>
      </c>
      <c r="K104" s="92"/>
      <c r="L104" s="91"/>
      <c r="M104" s="92"/>
      <c r="N104" s="91"/>
      <c r="O104" s="91"/>
      <c r="P104" s="92"/>
      <c r="Q104" s="92">
        <v>11224201</v>
      </c>
      <c r="R104" s="92"/>
      <c r="S104" s="92"/>
      <c r="T104" s="112"/>
      <c r="U104" s="274" t="s">
        <v>697</v>
      </c>
      <c r="V104" s="273" t="str">
        <f>IF(C104="","000",C104)&amp;IF(D104="","000",D104)&amp;IF(E104="","0000",E104)&amp;IF(F104="","0000000000",F104)&amp;IF(G104="","000",G104)</f>
        <v>26200010040000000000000</v>
      </c>
    </row>
    <row r="105" spans="1:22" s="18" customFormat="1" ht="22.5">
      <c r="A105" s="280" t="s">
        <v>722</v>
      </c>
      <c r="B105" s="279" t="s">
        <v>651</v>
      </c>
      <c r="C105" s="278" t="s">
        <v>451</v>
      </c>
      <c r="D105" s="284" t="s">
        <v>647</v>
      </c>
      <c r="E105" s="283" t="s">
        <v>723</v>
      </c>
      <c r="F105" s="282" t="s">
        <v>646</v>
      </c>
      <c r="G105" s="281" t="s">
        <v>647</v>
      </c>
      <c r="H105" s="118">
        <f>J105+T105-I105</f>
        <v>4555564.68</v>
      </c>
      <c r="I105" s="98"/>
      <c r="J105" s="89">
        <f>L105+M105+N105+O105+P105+Q105+R105+S105-K105</f>
        <v>4555564.68</v>
      </c>
      <c r="K105" s="92"/>
      <c r="L105" s="91"/>
      <c r="M105" s="92"/>
      <c r="N105" s="91"/>
      <c r="O105" s="91"/>
      <c r="P105" s="92"/>
      <c r="Q105" s="92">
        <v>3021318.28</v>
      </c>
      <c r="R105" s="92">
        <v>190983.96</v>
      </c>
      <c r="S105" s="92">
        <v>1343262.44</v>
      </c>
      <c r="T105" s="112"/>
      <c r="U105" s="274" t="s">
        <v>724</v>
      </c>
      <c r="V105" s="273" t="str">
        <f>IF(C105="","000",C105)&amp;IF(D105="","000",D105)&amp;IF(E105="","0000",E105)&amp;IF(F105="","0000000000",F105)&amp;IF(G105="","000",G105)</f>
        <v>26400010010000000000000</v>
      </c>
    </row>
    <row r="106" spans="1:22" s="18" customFormat="1" ht="22.5">
      <c r="A106" s="280" t="s">
        <v>725</v>
      </c>
      <c r="B106" s="279" t="s">
        <v>651</v>
      </c>
      <c r="C106" s="278" t="s">
        <v>461</v>
      </c>
      <c r="D106" s="284" t="s">
        <v>647</v>
      </c>
      <c r="E106" s="283" t="s">
        <v>658</v>
      </c>
      <c r="F106" s="282" t="s">
        <v>646</v>
      </c>
      <c r="G106" s="281" t="s">
        <v>647</v>
      </c>
      <c r="H106" s="118">
        <f>J106+T106-I106</f>
        <v>269312.09999999998</v>
      </c>
      <c r="I106" s="98"/>
      <c r="J106" s="89">
        <f>L106+M106+N106+O106+P106+Q106+R106+S106-K106</f>
        <v>269312.09999999998</v>
      </c>
      <c r="K106" s="92"/>
      <c r="L106" s="91"/>
      <c r="M106" s="92"/>
      <c r="N106" s="91"/>
      <c r="O106" s="91"/>
      <c r="P106" s="92"/>
      <c r="Q106" s="92">
        <v>236121.27</v>
      </c>
      <c r="R106" s="92"/>
      <c r="S106" s="92">
        <v>33190.83</v>
      </c>
      <c r="T106" s="112"/>
      <c r="U106" s="274" t="s">
        <v>659</v>
      </c>
      <c r="V106" s="273" t="str">
        <f>IF(C106="","000",C106)&amp;IF(D106="","000",D106)&amp;IF(E106="","0000",E106)&amp;IF(F106="","0000000000",F106)&amp;IF(G106="","000",G106)</f>
        <v>26600001040000000000000</v>
      </c>
    </row>
    <row r="107" spans="1:22" s="18" customFormat="1" ht="22.5">
      <c r="A107" s="280" t="s">
        <v>725</v>
      </c>
      <c r="B107" s="279" t="s">
        <v>651</v>
      </c>
      <c r="C107" s="278" t="s">
        <v>461</v>
      </c>
      <c r="D107" s="284" t="s">
        <v>647</v>
      </c>
      <c r="E107" s="283" t="s">
        <v>660</v>
      </c>
      <c r="F107" s="282" t="s">
        <v>646</v>
      </c>
      <c r="G107" s="281" t="s">
        <v>647</v>
      </c>
      <c r="H107" s="118">
        <f>J107+T107-I107</f>
        <v>17163.57</v>
      </c>
      <c r="I107" s="98"/>
      <c r="J107" s="89">
        <f>L107+M107+N107+O107+P107+Q107+R107+S107-K107</f>
        <v>17163.57</v>
      </c>
      <c r="K107" s="92"/>
      <c r="L107" s="91"/>
      <c r="M107" s="92"/>
      <c r="N107" s="91"/>
      <c r="O107" s="91"/>
      <c r="P107" s="92"/>
      <c r="Q107" s="92">
        <v>17163.57</v>
      </c>
      <c r="R107" s="92"/>
      <c r="S107" s="92"/>
      <c r="T107" s="112"/>
      <c r="U107" s="274" t="s">
        <v>661</v>
      </c>
      <c r="V107" s="273" t="str">
        <f>IF(C107="","000",C107)&amp;IF(D107="","000",D107)&amp;IF(E107="","0000",E107)&amp;IF(F107="","0000000000",F107)&amp;IF(G107="","000",G107)</f>
        <v>26600001060000000000000</v>
      </c>
    </row>
    <row r="108" spans="1:22" s="18" customFormat="1" ht="22.5">
      <c r="A108" s="280" t="s">
        <v>725</v>
      </c>
      <c r="B108" s="279" t="s">
        <v>651</v>
      </c>
      <c r="C108" s="278" t="s">
        <v>461</v>
      </c>
      <c r="D108" s="284" t="s">
        <v>647</v>
      </c>
      <c r="E108" s="283" t="s">
        <v>291</v>
      </c>
      <c r="F108" s="282" t="s">
        <v>646</v>
      </c>
      <c r="G108" s="281" t="s">
        <v>647</v>
      </c>
      <c r="H108" s="118">
        <f>J108+T108-I108</f>
        <v>13401.66</v>
      </c>
      <c r="I108" s="98"/>
      <c r="J108" s="89">
        <f>L108+M108+N108+O108+P108+Q108+R108+S108-K108</f>
        <v>13401.66</v>
      </c>
      <c r="K108" s="92"/>
      <c r="L108" s="91"/>
      <c r="M108" s="92"/>
      <c r="N108" s="91"/>
      <c r="O108" s="91"/>
      <c r="P108" s="92"/>
      <c r="Q108" s="92">
        <v>13401.66</v>
      </c>
      <c r="R108" s="92"/>
      <c r="S108" s="92"/>
      <c r="T108" s="112"/>
      <c r="U108" s="274" t="s">
        <v>665</v>
      </c>
      <c r="V108" s="273" t="str">
        <f>IF(C108="","000",C108)&amp;IF(D108="","000",D108)&amp;IF(E108="","0000",E108)&amp;IF(F108="","0000000000",F108)&amp;IF(G108="","000",G108)</f>
        <v>26600008040000000000000</v>
      </c>
    </row>
    <row r="109" spans="1:22" s="18" customFormat="1" ht="33.75">
      <c r="A109" s="280" t="s">
        <v>726</v>
      </c>
      <c r="B109" s="279" t="s">
        <v>651</v>
      </c>
      <c r="C109" s="278" t="s">
        <v>80</v>
      </c>
      <c r="D109" s="284" t="s">
        <v>647</v>
      </c>
      <c r="E109" s="283" t="s">
        <v>288</v>
      </c>
      <c r="F109" s="282" t="s">
        <v>646</v>
      </c>
      <c r="G109" s="281" t="s">
        <v>647</v>
      </c>
      <c r="H109" s="118">
        <f>J109+T109-I109</f>
        <v>609970</v>
      </c>
      <c r="I109" s="98"/>
      <c r="J109" s="89">
        <f>L109+M109+N109+O109+P109+Q109+R109+S109-K109</f>
        <v>609970</v>
      </c>
      <c r="K109" s="92"/>
      <c r="L109" s="91"/>
      <c r="M109" s="92"/>
      <c r="N109" s="91"/>
      <c r="O109" s="91"/>
      <c r="P109" s="92"/>
      <c r="Q109" s="92">
        <v>609970</v>
      </c>
      <c r="R109" s="92"/>
      <c r="S109" s="92"/>
      <c r="T109" s="112"/>
      <c r="U109" s="274" t="s">
        <v>678</v>
      </c>
      <c r="V109" s="273" t="str">
        <f>IF(C109="","000",C109)&amp;IF(D109="","000",D109)&amp;IF(E109="","0000",E109)&amp;IF(F109="","0000000000",F109)&amp;IF(G109="","000",G109)</f>
        <v>28100008010000000000000</v>
      </c>
    </row>
    <row r="110" spans="1:22" s="18" customFormat="1" ht="33.75">
      <c r="A110" s="280" t="s">
        <v>726</v>
      </c>
      <c r="B110" s="279" t="s">
        <v>651</v>
      </c>
      <c r="C110" s="278" t="s">
        <v>80</v>
      </c>
      <c r="D110" s="284" t="s">
        <v>647</v>
      </c>
      <c r="E110" s="283" t="s">
        <v>683</v>
      </c>
      <c r="F110" s="282" t="s">
        <v>646</v>
      </c>
      <c r="G110" s="281" t="s">
        <v>647</v>
      </c>
      <c r="H110" s="118">
        <f>J110+T110-I110</f>
        <v>391000</v>
      </c>
      <c r="I110" s="98"/>
      <c r="J110" s="89">
        <f>L110+M110+N110+O110+P110+Q110+R110+S110-K110</f>
        <v>391000</v>
      </c>
      <c r="K110" s="92"/>
      <c r="L110" s="91"/>
      <c r="M110" s="92"/>
      <c r="N110" s="91"/>
      <c r="O110" s="91"/>
      <c r="P110" s="92"/>
      <c r="Q110" s="92">
        <v>391000</v>
      </c>
      <c r="R110" s="92"/>
      <c r="S110" s="92"/>
      <c r="T110" s="112"/>
      <c r="U110" s="274" t="s">
        <v>684</v>
      </c>
      <c r="V110" s="273" t="str">
        <f>IF(C110="","000",C110)&amp;IF(D110="","000",D110)&amp;IF(E110="","0000",E110)&amp;IF(F110="","0000000000",F110)&amp;IF(G110="","000",G110)</f>
        <v>28100011010000000000000</v>
      </c>
    </row>
    <row r="111" spans="1:22" s="18" customFormat="1" ht="45">
      <c r="A111" s="280" t="s">
        <v>727</v>
      </c>
      <c r="B111" s="279" t="s">
        <v>651</v>
      </c>
      <c r="C111" s="278" t="s">
        <v>477</v>
      </c>
      <c r="D111" s="284" t="s">
        <v>647</v>
      </c>
      <c r="E111" s="283" t="s">
        <v>680</v>
      </c>
      <c r="F111" s="282" t="s">
        <v>646</v>
      </c>
      <c r="G111" s="281" t="s">
        <v>647</v>
      </c>
      <c r="H111" s="118">
        <f>J111+T111-I111</f>
        <v>2526</v>
      </c>
      <c r="I111" s="98"/>
      <c r="J111" s="89">
        <f>L111+M111+N111+O111+P111+Q111+R111+S111-K111</f>
        <v>2526</v>
      </c>
      <c r="K111" s="92"/>
      <c r="L111" s="91"/>
      <c r="M111" s="92"/>
      <c r="N111" s="91"/>
      <c r="O111" s="91"/>
      <c r="P111" s="92"/>
      <c r="Q111" s="92">
        <v>2526</v>
      </c>
      <c r="R111" s="92"/>
      <c r="S111" s="92"/>
      <c r="T111" s="112"/>
      <c r="U111" s="274" t="s">
        <v>681</v>
      </c>
      <c r="V111" s="273" t="str">
        <f>IF(C111="","000",C111)&amp;IF(D111="","000",D111)&amp;IF(E111="","0000",E111)&amp;IF(F111="","0000000000",F111)&amp;IF(G111="","000",G111)</f>
        <v>28500005010000000000000</v>
      </c>
    </row>
    <row r="112" spans="1:22" s="18" customFormat="1" ht="45">
      <c r="A112" s="280" t="s">
        <v>728</v>
      </c>
      <c r="B112" s="279" t="s">
        <v>651</v>
      </c>
      <c r="C112" s="278" t="s">
        <v>480</v>
      </c>
      <c r="D112" s="284" t="s">
        <v>647</v>
      </c>
      <c r="E112" s="283" t="s">
        <v>250</v>
      </c>
      <c r="F112" s="282" t="s">
        <v>646</v>
      </c>
      <c r="G112" s="281" t="s">
        <v>647</v>
      </c>
      <c r="H112" s="118">
        <f>J112+T112-I112</f>
        <v>5463565.4000000004</v>
      </c>
      <c r="I112" s="98"/>
      <c r="J112" s="89">
        <f>L112+M112+N112+O112+P112+Q112+R112+S112-K112</f>
        <v>5463565.4000000004</v>
      </c>
      <c r="K112" s="92"/>
      <c r="L112" s="91"/>
      <c r="M112" s="92"/>
      <c r="N112" s="91"/>
      <c r="O112" s="91"/>
      <c r="P112" s="92"/>
      <c r="Q112" s="92">
        <v>5463565.4000000004</v>
      </c>
      <c r="R112" s="92"/>
      <c r="S112" s="92"/>
      <c r="T112" s="112"/>
      <c r="U112" s="274" t="s">
        <v>686</v>
      </c>
      <c r="V112" s="273" t="str">
        <f>IF(C112="","000",C112)&amp;IF(D112="","000",D112)&amp;IF(E112="","0000",E112)&amp;IF(F112="","0000000000",F112)&amp;IF(G112="","000",G112)</f>
        <v>28600005020000000000000</v>
      </c>
    </row>
    <row r="113" spans="1:22" s="18" customFormat="1" ht="11.25">
      <c r="A113" s="280" t="s">
        <v>729</v>
      </c>
      <c r="B113" s="279" t="s">
        <v>651</v>
      </c>
      <c r="C113" s="278" t="s">
        <v>600</v>
      </c>
      <c r="D113" s="284" t="s">
        <v>647</v>
      </c>
      <c r="E113" s="283" t="s">
        <v>658</v>
      </c>
      <c r="F113" s="282" t="s">
        <v>646</v>
      </c>
      <c r="G113" s="281" t="s">
        <v>647</v>
      </c>
      <c r="H113" s="118">
        <f>J113+T113-I113</f>
        <v>201139.43</v>
      </c>
      <c r="I113" s="98"/>
      <c r="J113" s="89">
        <f>L113+M113+N113+O113+P113+Q113+R113+S113-K113</f>
        <v>201139.43</v>
      </c>
      <c r="K113" s="92"/>
      <c r="L113" s="91"/>
      <c r="M113" s="92"/>
      <c r="N113" s="91"/>
      <c r="O113" s="91"/>
      <c r="P113" s="92"/>
      <c r="Q113" s="92">
        <v>83675</v>
      </c>
      <c r="R113" s="92"/>
      <c r="S113" s="92">
        <v>117464.43</v>
      </c>
      <c r="T113" s="112"/>
      <c r="U113" s="274" t="s">
        <v>659</v>
      </c>
      <c r="V113" s="273" t="str">
        <f>IF(C113="","000",C113)&amp;IF(D113="","000",D113)&amp;IF(E113="","0000",E113)&amp;IF(F113="","0000000000",F113)&amp;IF(G113="","000",G113)</f>
        <v>29100001040000000000000</v>
      </c>
    </row>
    <row r="114" spans="1:22" s="18" customFormat="1" ht="11.25">
      <c r="A114" s="280" t="s">
        <v>729</v>
      </c>
      <c r="B114" s="279" t="s">
        <v>651</v>
      </c>
      <c r="C114" s="278" t="s">
        <v>600</v>
      </c>
      <c r="D114" s="284" t="s">
        <v>647</v>
      </c>
      <c r="E114" s="283" t="s">
        <v>674</v>
      </c>
      <c r="F114" s="282" t="s">
        <v>646</v>
      </c>
      <c r="G114" s="281" t="s">
        <v>647</v>
      </c>
      <c r="H114" s="118">
        <f>J114+T114-I114</f>
        <v>6000</v>
      </c>
      <c r="I114" s="98"/>
      <c r="J114" s="89">
        <f>L114+M114+N114+O114+P114+Q114+R114+S114-K114</f>
        <v>6000</v>
      </c>
      <c r="K114" s="92"/>
      <c r="L114" s="91"/>
      <c r="M114" s="92"/>
      <c r="N114" s="91"/>
      <c r="O114" s="91"/>
      <c r="P114" s="92"/>
      <c r="Q114" s="92"/>
      <c r="R114" s="92"/>
      <c r="S114" s="92">
        <v>6000</v>
      </c>
      <c r="T114" s="112"/>
      <c r="U114" s="274" t="s">
        <v>675</v>
      </c>
      <c r="V114" s="273" t="str">
        <f>IF(C114="","000",C114)&amp;IF(D114="","000",D114)&amp;IF(E114="","0000",E114)&amp;IF(F114="","0000000000",F114)&amp;IF(G114="","000",G114)</f>
        <v>29100003100000000000000</v>
      </c>
    </row>
    <row r="115" spans="1:22" s="18" customFormat="1" ht="22.5">
      <c r="A115" s="280" t="s">
        <v>730</v>
      </c>
      <c r="B115" s="279" t="s">
        <v>651</v>
      </c>
      <c r="C115" s="278" t="s">
        <v>217</v>
      </c>
      <c r="D115" s="284" t="s">
        <v>647</v>
      </c>
      <c r="E115" s="283" t="s">
        <v>658</v>
      </c>
      <c r="F115" s="282" t="s">
        <v>646</v>
      </c>
      <c r="G115" s="281" t="s">
        <v>647</v>
      </c>
      <c r="H115" s="118">
        <f>J115+T115-I115</f>
        <v>17144.98</v>
      </c>
      <c r="I115" s="98"/>
      <c r="J115" s="89">
        <f>L115+M115+N115+O115+P115+Q115+R115+S115-K115</f>
        <v>17144.98</v>
      </c>
      <c r="K115" s="92"/>
      <c r="L115" s="91"/>
      <c r="M115" s="92"/>
      <c r="N115" s="91"/>
      <c r="O115" s="91"/>
      <c r="P115" s="92"/>
      <c r="Q115" s="92">
        <v>8265.06</v>
      </c>
      <c r="R115" s="92"/>
      <c r="S115" s="92">
        <v>8879.92</v>
      </c>
      <c r="T115" s="112"/>
      <c r="U115" s="274" t="s">
        <v>659</v>
      </c>
      <c r="V115" s="273" t="str">
        <f>IF(C115="","000",C115)&amp;IF(D115="","000",D115)&amp;IF(E115="","0000",E115)&amp;IF(F115="","0000000000",F115)&amp;IF(G115="","000",G115)</f>
        <v>29200001040000000000000</v>
      </c>
    </row>
    <row r="116" spans="1:22" s="18" customFormat="1" ht="22.5">
      <c r="A116" s="280" t="s">
        <v>730</v>
      </c>
      <c r="B116" s="279" t="s">
        <v>651</v>
      </c>
      <c r="C116" s="278" t="s">
        <v>217</v>
      </c>
      <c r="D116" s="284" t="s">
        <v>647</v>
      </c>
      <c r="E116" s="283" t="s">
        <v>660</v>
      </c>
      <c r="F116" s="282" t="s">
        <v>646</v>
      </c>
      <c r="G116" s="281" t="s">
        <v>647</v>
      </c>
      <c r="H116" s="118">
        <f>J116+T116-I116</f>
        <v>10275.41</v>
      </c>
      <c r="I116" s="98"/>
      <c r="J116" s="89">
        <f>L116+M116+N116+O116+P116+Q116+R116+S116-K116</f>
        <v>10275.41</v>
      </c>
      <c r="K116" s="92"/>
      <c r="L116" s="91"/>
      <c r="M116" s="92"/>
      <c r="N116" s="91"/>
      <c r="O116" s="91"/>
      <c r="P116" s="92"/>
      <c r="Q116" s="92">
        <v>10275.41</v>
      </c>
      <c r="R116" s="92"/>
      <c r="S116" s="92"/>
      <c r="T116" s="112"/>
      <c r="U116" s="274" t="s">
        <v>661</v>
      </c>
      <c r="V116" s="273" t="str">
        <f>IF(C116="","000",C116)&amp;IF(D116="","000",D116)&amp;IF(E116="","0000",E116)&amp;IF(F116="","0000000000",F116)&amp;IF(G116="","000",G116)</f>
        <v>29200001060000000000000</v>
      </c>
    </row>
    <row r="117" spans="1:22" s="18" customFormat="1" ht="22.5">
      <c r="A117" s="280" t="s">
        <v>730</v>
      </c>
      <c r="B117" s="279" t="s">
        <v>651</v>
      </c>
      <c r="C117" s="278" t="s">
        <v>217</v>
      </c>
      <c r="D117" s="284" t="s">
        <v>647</v>
      </c>
      <c r="E117" s="283" t="s">
        <v>291</v>
      </c>
      <c r="F117" s="282" t="s">
        <v>646</v>
      </c>
      <c r="G117" s="281" t="s">
        <v>647</v>
      </c>
      <c r="H117" s="118">
        <f>J117+T117-I117</f>
        <v>3.01</v>
      </c>
      <c r="I117" s="98"/>
      <c r="J117" s="89">
        <f>L117+M117+N117+O117+P117+Q117+R117+S117-K117</f>
        <v>3.01</v>
      </c>
      <c r="K117" s="92"/>
      <c r="L117" s="91"/>
      <c r="M117" s="92"/>
      <c r="N117" s="91"/>
      <c r="O117" s="91"/>
      <c r="P117" s="92"/>
      <c r="Q117" s="92">
        <v>3.01</v>
      </c>
      <c r="R117" s="92"/>
      <c r="S117" s="92"/>
      <c r="T117" s="112"/>
      <c r="U117" s="274" t="s">
        <v>665</v>
      </c>
      <c r="V117" s="273" t="str">
        <f>IF(C117="","000",C117)&amp;IF(D117="","000",D117)&amp;IF(E117="","0000",E117)&amp;IF(F117="","0000000000",F117)&amp;IF(G117="","000",G117)</f>
        <v>29200008040000000000000</v>
      </c>
    </row>
    <row r="118" spans="1:22" s="18" customFormat="1" ht="22.5">
      <c r="A118" s="280" t="s">
        <v>731</v>
      </c>
      <c r="B118" s="279" t="s">
        <v>651</v>
      </c>
      <c r="C118" s="278" t="s">
        <v>218</v>
      </c>
      <c r="D118" s="284" t="s">
        <v>647</v>
      </c>
      <c r="E118" s="283" t="s">
        <v>658</v>
      </c>
      <c r="F118" s="282" t="s">
        <v>646</v>
      </c>
      <c r="G118" s="281" t="s">
        <v>647</v>
      </c>
      <c r="H118" s="118">
        <f>J118+T118-I118</f>
        <v>68.739999999999995</v>
      </c>
      <c r="I118" s="98"/>
      <c r="J118" s="89">
        <f>L118+M118+N118+O118+P118+Q118+R118+S118-K118</f>
        <v>68.739999999999995</v>
      </c>
      <c r="K118" s="92"/>
      <c r="L118" s="91"/>
      <c r="M118" s="92"/>
      <c r="N118" s="91"/>
      <c r="O118" s="91"/>
      <c r="P118" s="92"/>
      <c r="Q118" s="92">
        <v>35.24</v>
      </c>
      <c r="R118" s="92"/>
      <c r="S118" s="92">
        <v>33.5</v>
      </c>
      <c r="T118" s="112"/>
      <c r="U118" s="274" t="s">
        <v>659</v>
      </c>
      <c r="V118" s="273" t="str">
        <f>IF(C118="","000",C118)&amp;IF(D118="","000",D118)&amp;IF(E118="","0000",E118)&amp;IF(F118="","0000000000",F118)&amp;IF(G118="","000",G118)</f>
        <v>29300001040000000000000</v>
      </c>
    </row>
    <row r="119" spans="1:22" s="18" customFormat="1" ht="22.5">
      <c r="A119" s="280" t="s">
        <v>731</v>
      </c>
      <c r="B119" s="279" t="s">
        <v>651</v>
      </c>
      <c r="C119" s="278" t="s">
        <v>218</v>
      </c>
      <c r="D119" s="284" t="s">
        <v>647</v>
      </c>
      <c r="E119" s="283" t="s">
        <v>291</v>
      </c>
      <c r="F119" s="282" t="s">
        <v>646</v>
      </c>
      <c r="G119" s="281" t="s">
        <v>647</v>
      </c>
      <c r="H119" s="118">
        <f>J119+T119-I119</f>
        <v>5.32</v>
      </c>
      <c r="I119" s="98"/>
      <c r="J119" s="89">
        <f>L119+M119+N119+O119+P119+Q119+R119+S119-K119</f>
        <v>5.32</v>
      </c>
      <c r="K119" s="92"/>
      <c r="L119" s="91"/>
      <c r="M119" s="92"/>
      <c r="N119" s="91"/>
      <c r="O119" s="91"/>
      <c r="P119" s="92"/>
      <c r="Q119" s="92">
        <v>5.32</v>
      </c>
      <c r="R119" s="92"/>
      <c r="S119" s="92"/>
      <c r="T119" s="112"/>
      <c r="U119" s="274" t="s">
        <v>665</v>
      </c>
      <c r="V119" s="273" t="str">
        <f>IF(C119="","000",C119)&amp;IF(D119="","000",D119)&amp;IF(E119="","0000",E119)&amp;IF(F119="","0000000000",F119)&amp;IF(G119="","000",G119)</f>
        <v>29300008040000000000000</v>
      </c>
    </row>
    <row r="120" spans="1:22" s="18" customFormat="1" ht="11.25">
      <c r="A120" s="280" t="s">
        <v>732</v>
      </c>
      <c r="B120" s="279" t="s">
        <v>651</v>
      </c>
      <c r="C120" s="278" t="s">
        <v>220</v>
      </c>
      <c r="D120" s="284" t="s">
        <v>647</v>
      </c>
      <c r="E120" s="283" t="s">
        <v>658</v>
      </c>
      <c r="F120" s="282" t="s">
        <v>646</v>
      </c>
      <c r="G120" s="281" t="s">
        <v>647</v>
      </c>
      <c r="H120" s="118">
        <f>J120+T120-I120</f>
        <v>2000</v>
      </c>
      <c r="I120" s="98"/>
      <c r="J120" s="89">
        <f>L120+M120+N120+O120+P120+Q120+R120+S120-K120</f>
        <v>2000</v>
      </c>
      <c r="K120" s="92"/>
      <c r="L120" s="91"/>
      <c r="M120" s="92"/>
      <c r="N120" s="91"/>
      <c r="O120" s="91"/>
      <c r="P120" s="92"/>
      <c r="Q120" s="92">
        <v>2000</v>
      </c>
      <c r="R120" s="92"/>
      <c r="S120" s="92"/>
      <c r="T120" s="112"/>
      <c r="U120" s="274" t="s">
        <v>659</v>
      </c>
      <c r="V120" s="273" t="str">
        <f>IF(C120="","000",C120)&amp;IF(D120="","000",D120)&amp;IF(E120="","0000",E120)&amp;IF(F120="","0000000000",F120)&amp;IF(G120="","000",G120)</f>
        <v>29500001040000000000000</v>
      </c>
    </row>
    <row r="121" spans="1:22" s="18" customFormat="1" ht="11.25">
      <c r="A121" s="280" t="s">
        <v>732</v>
      </c>
      <c r="B121" s="279" t="s">
        <v>651</v>
      </c>
      <c r="C121" s="278" t="s">
        <v>220</v>
      </c>
      <c r="D121" s="284" t="s">
        <v>647</v>
      </c>
      <c r="E121" s="283" t="s">
        <v>250</v>
      </c>
      <c r="F121" s="282" t="s">
        <v>646</v>
      </c>
      <c r="G121" s="281" t="s">
        <v>647</v>
      </c>
      <c r="H121" s="118">
        <f>J121+T121-I121</f>
        <v>350000</v>
      </c>
      <c r="I121" s="98"/>
      <c r="J121" s="89">
        <f>L121+M121+N121+O121+P121+Q121+R121+S121-K121</f>
        <v>350000</v>
      </c>
      <c r="K121" s="92"/>
      <c r="L121" s="91"/>
      <c r="M121" s="92"/>
      <c r="N121" s="91"/>
      <c r="O121" s="91"/>
      <c r="P121" s="92"/>
      <c r="Q121" s="92">
        <v>350000</v>
      </c>
      <c r="R121" s="92"/>
      <c r="S121" s="92"/>
      <c r="T121" s="112"/>
      <c r="U121" s="274" t="s">
        <v>686</v>
      </c>
      <c r="V121" s="273" t="str">
        <f>IF(C121="","000",C121)&amp;IF(D121="","000",D121)&amp;IF(E121="","0000",E121)&amp;IF(F121="","0000000000",F121)&amp;IF(G121="","000",G121)</f>
        <v>29500005020000000000000</v>
      </c>
    </row>
    <row r="122" spans="1:22" s="18" customFormat="1" ht="22.5">
      <c r="A122" s="280" t="s">
        <v>733</v>
      </c>
      <c r="B122" s="279" t="s">
        <v>651</v>
      </c>
      <c r="C122" s="278" t="s">
        <v>221</v>
      </c>
      <c r="D122" s="284" t="s">
        <v>647</v>
      </c>
      <c r="E122" s="283" t="s">
        <v>658</v>
      </c>
      <c r="F122" s="282" t="s">
        <v>646</v>
      </c>
      <c r="G122" s="281" t="s">
        <v>647</v>
      </c>
      <c r="H122" s="118">
        <f>J122+T122-I122</f>
        <v>16005</v>
      </c>
      <c r="I122" s="98"/>
      <c r="J122" s="89">
        <f>L122+M122+N122+O122+P122+Q122+R122+S122-K122</f>
        <v>16005</v>
      </c>
      <c r="K122" s="92"/>
      <c r="L122" s="91"/>
      <c r="M122" s="92"/>
      <c r="N122" s="91"/>
      <c r="O122" s="91"/>
      <c r="P122" s="92"/>
      <c r="Q122" s="92"/>
      <c r="R122" s="92"/>
      <c r="S122" s="92">
        <v>16005</v>
      </c>
      <c r="T122" s="112"/>
      <c r="U122" s="274" t="s">
        <v>659</v>
      </c>
      <c r="V122" s="273" t="str">
        <f>IF(C122="","000",C122)&amp;IF(D122="","000",D122)&amp;IF(E122="","0000",E122)&amp;IF(F122="","0000000000",F122)&amp;IF(G122="","000",G122)</f>
        <v>29600001040000000000000</v>
      </c>
    </row>
    <row r="123" spans="1:22" s="18" customFormat="1" ht="22.5">
      <c r="A123" s="280" t="s">
        <v>733</v>
      </c>
      <c r="B123" s="279" t="s">
        <v>651</v>
      </c>
      <c r="C123" s="278" t="s">
        <v>221</v>
      </c>
      <c r="D123" s="284" t="s">
        <v>647</v>
      </c>
      <c r="E123" s="283" t="s">
        <v>669</v>
      </c>
      <c r="F123" s="282" t="s">
        <v>646</v>
      </c>
      <c r="G123" s="281" t="s">
        <v>647</v>
      </c>
      <c r="H123" s="118">
        <f>J123+T123-I123</f>
        <v>137066.66</v>
      </c>
      <c r="I123" s="98"/>
      <c r="J123" s="89">
        <f>L123+M123+N123+O123+P123+Q123+R123+S123-K123</f>
        <v>137066.66</v>
      </c>
      <c r="K123" s="92"/>
      <c r="L123" s="91"/>
      <c r="M123" s="92"/>
      <c r="N123" s="91"/>
      <c r="O123" s="91"/>
      <c r="P123" s="92"/>
      <c r="Q123" s="92">
        <v>30000</v>
      </c>
      <c r="R123" s="92">
        <v>107066.66</v>
      </c>
      <c r="S123" s="92"/>
      <c r="T123" s="112"/>
      <c r="U123" s="274" t="s">
        <v>670</v>
      </c>
      <c r="V123" s="273" t="str">
        <f>IF(C123="","000",C123)&amp;IF(D123="","000",D123)&amp;IF(E123="","0000",E123)&amp;IF(F123="","0000000000",F123)&amp;IF(G123="","000",G123)</f>
        <v>29600001130000000000000</v>
      </c>
    </row>
    <row r="124" spans="1:22" s="18" customFormat="1" ht="22.5">
      <c r="A124" s="280" t="s">
        <v>733</v>
      </c>
      <c r="B124" s="279" t="s">
        <v>651</v>
      </c>
      <c r="C124" s="278" t="s">
        <v>221</v>
      </c>
      <c r="D124" s="284" t="s">
        <v>647</v>
      </c>
      <c r="E124" s="283" t="s">
        <v>711</v>
      </c>
      <c r="F124" s="282" t="s">
        <v>646</v>
      </c>
      <c r="G124" s="281" t="s">
        <v>647</v>
      </c>
      <c r="H124" s="118">
        <f>J124+T124-I124</f>
        <v>45000</v>
      </c>
      <c r="I124" s="98"/>
      <c r="J124" s="89">
        <f>L124+M124+N124+O124+P124+Q124+R124+S124-K124</f>
        <v>45000</v>
      </c>
      <c r="K124" s="92"/>
      <c r="L124" s="91"/>
      <c r="M124" s="92"/>
      <c r="N124" s="91"/>
      <c r="O124" s="91"/>
      <c r="P124" s="92"/>
      <c r="Q124" s="92">
        <v>45000</v>
      </c>
      <c r="R124" s="92"/>
      <c r="S124" s="92"/>
      <c r="T124" s="112"/>
      <c r="U124" s="274" t="s">
        <v>712</v>
      </c>
      <c r="V124" s="273" t="str">
        <f>IF(C124="","000",C124)&amp;IF(D124="","000",D124)&amp;IF(E124="","0000",E124)&amp;IF(F124="","0000000000",F124)&amp;IF(G124="","000",G124)</f>
        <v>29600007020000000000000</v>
      </c>
    </row>
    <row r="125" spans="1:22" s="18" customFormat="1" ht="22.5">
      <c r="A125" s="280" t="s">
        <v>733</v>
      </c>
      <c r="B125" s="279" t="s">
        <v>651</v>
      </c>
      <c r="C125" s="278" t="s">
        <v>221</v>
      </c>
      <c r="D125" s="284" t="s">
        <v>647</v>
      </c>
      <c r="E125" s="283" t="s">
        <v>288</v>
      </c>
      <c r="F125" s="282" t="s">
        <v>646</v>
      </c>
      <c r="G125" s="281" t="s">
        <v>647</v>
      </c>
      <c r="H125" s="118">
        <f>J125+T125-I125</f>
        <v>190000</v>
      </c>
      <c r="I125" s="98"/>
      <c r="J125" s="89">
        <f>L125+M125+N125+O125+P125+Q125+R125+S125-K125</f>
        <v>190000</v>
      </c>
      <c r="K125" s="92"/>
      <c r="L125" s="91"/>
      <c r="M125" s="92"/>
      <c r="N125" s="91"/>
      <c r="O125" s="91"/>
      <c r="P125" s="92"/>
      <c r="Q125" s="92">
        <v>10000</v>
      </c>
      <c r="R125" s="92">
        <v>180000</v>
      </c>
      <c r="S125" s="92"/>
      <c r="T125" s="112"/>
      <c r="U125" s="274" t="s">
        <v>678</v>
      </c>
      <c r="V125" s="273" t="str">
        <f>IF(C125="","000",C125)&amp;IF(D125="","000",D125)&amp;IF(E125="","0000",E125)&amp;IF(F125="","0000000000",F125)&amp;IF(G125="","000",G125)</f>
        <v>29600008010000000000000</v>
      </c>
    </row>
    <row r="126" spans="1:22" s="18" customFormat="1" ht="11.25">
      <c r="A126" s="280" t="s">
        <v>734</v>
      </c>
      <c r="B126" s="279" t="s">
        <v>651</v>
      </c>
      <c r="C126" s="278" t="s">
        <v>493</v>
      </c>
      <c r="D126" s="284" t="s">
        <v>647</v>
      </c>
      <c r="E126" s="283" t="s">
        <v>658</v>
      </c>
      <c r="F126" s="282" t="s">
        <v>646</v>
      </c>
      <c r="G126" s="281" t="s">
        <v>647</v>
      </c>
      <c r="H126" s="118">
        <f>J126+T126-I126</f>
        <v>39452.01</v>
      </c>
      <c r="I126" s="98"/>
      <c r="J126" s="89">
        <f>L126+M126+N126+O126+P126+Q126+R126+S126-K126</f>
        <v>39452.01</v>
      </c>
      <c r="K126" s="92"/>
      <c r="L126" s="91"/>
      <c r="M126" s="92"/>
      <c r="N126" s="91"/>
      <c r="O126" s="91"/>
      <c r="P126" s="92"/>
      <c r="Q126" s="92">
        <v>5197.13</v>
      </c>
      <c r="R126" s="92"/>
      <c r="S126" s="92">
        <v>34254.879999999997</v>
      </c>
      <c r="T126" s="112"/>
      <c r="U126" s="274" t="s">
        <v>659</v>
      </c>
      <c r="V126" s="273" t="str">
        <f>IF(C126="","000",C126)&amp;IF(D126="","000",D126)&amp;IF(E126="","0000",E126)&amp;IF(F126="","0000000000",F126)&amp;IF(G126="","000",G126)</f>
        <v>29700001040000000000000</v>
      </c>
    </row>
    <row r="127" spans="1:22" s="18" customFormat="1" ht="11.25">
      <c r="A127" s="280" t="s">
        <v>734</v>
      </c>
      <c r="B127" s="279" t="s">
        <v>651</v>
      </c>
      <c r="C127" s="278" t="s">
        <v>493</v>
      </c>
      <c r="D127" s="284" t="s">
        <v>647</v>
      </c>
      <c r="E127" s="283" t="s">
        <v>669</v>
      </c>
      <c r="F127" s="282" t="s">
        <v>646</v>
      </c>
      <c r="G127" s="281" t="s">
        <v>647</v>
      </c>
      <c r="H127" s="118">
        <f>J127+T127-I127</f>
        <v>150605.31</v>
      </c>
      <c r="I127" s="98"/>
      <c r="J127" s="89">
        <f>L127+M127+N127+O127+P127+Q127+R127+S127-K127</f>
        <v>150605.31</v>
      </c>
      <c r="K127" s="92"/>
      <c r="L127" s="91"/>
      <c r="M127" s="92"/>
      <c r="N127" s="91"/>
      <c r="O127" s="91"/>
      <c r="P127" s="92"/>
      <c r="Q127" s="92">
        <v>149911.29</v>
      </c>
      <c r="R127" s="92">
        <v>694.02</v>
      </c>
      <c r="S127" s="92"/>
      <c r="T127" s="112"/>
      <c r="U127" s="274" t="s">
        <v>670</v>
      </c>
      <c r="V127" s="273" t="str">
        <f>IF(C127="","000",C127)&amp;IF(D127="","000",D127)&amp;IF(E127="","0000",E127)&amp;IF(F127="","0000000000",F127)&amp;IF(G127="","000",G127)</f>
        <v>29700001130000000000000</v>
      </c>
    </row>
    <row r="128" spans="1:22" s="18" customFormat="1" ht="11.25">
      <c r="A128" s="280" t="s">
        <v>734</v>
      </c>
      <c r="B128" s="279" t="s">
        <v>651</v>
      </c>
      <c r="C128" s="278" t="s">
        <v>493</v>
      </c>
      <c r="D128" s="284" t="s">
        <v>647</v>
      </c>
      <c r="E128" s="283" t="s">
        <v>680</v>
      </c>
      <c r="F128" s="282" t="s">
        <v>646</v>
      </c>
      <c r="G128" s="281" t="s">
        <v>647</v>
      </c>
      <c r="H128" s="118">
        <f>J128+T128-I128</f>
        <v>74430.759999999995</v>
      </c>
      <c r="I128" s="98"/>
      <c r="J128" s="89">
        <f>L128+M128+N128+O128+P128+Q128+R128+S128-K128</f>
        <v>74430.759999999995</v>
      </c>
      <c r="K128" s="92"/>
      <c r="L128" s="91"/>
      <c r="M128" s="92"/>
      <c r="N128" s="91"/>
      <c r="O128" s="91"/>
      <c r="P128" s="92"/>
      <c r="Q128" s="92">
        <v>74430.759999999995</v>
      </c>
      <c r="R128" s="92"/>
      <c r="S128" s="92"/>
      <c r="T128" s="112"/>
      <c r="U128" s="274" t="s">
        <v>681</v>
      </c>
      <c r="V128" s="273" t="str">
        <f>IF(C128="","000",C128)&amp;IF(D128="","000",D128)&amp;IF(E128="","0000",E128)&amp;IF(F128="","0000000000",F128)&amp;IF(G128="","000",G128)</f>
        <v>29700005010000000000000</v>
      </c>
    </row>
    <row r="129" spans="1:22" s="18" customFormat="1" ht="11.25">
      <c r="A129" s="280" t="s">
        <v>734</v>
      </c>
      <c r="B129" s="279" t="s">
        <v>651</v>
      </c>
      <c r="C129" s="278" t="s">
        <v>493</v>
      </c>
      <c r="D129" s="284" t="s">
        <v>647</v>
      </c>
      <c r="E129" s="283" t="s">
        <v>251</v>
      </c>
      <c r="F129" s="282" t="s">
        <v>646</v>
      </c>
      <c r="G129" s="281" t="s">
        <v>647</v>
      </c>
      <c r="H129" s="118">
        <f>J129+T129-I129</f>
        <v>354.66</v>
      </c>
      <c r="I129" s="98"/>
      <c r="J129" s="89">
        <f>L129+M129+N129+O129+P129+Q129+R129+S129-K129</f>
        <v>354.66</v>
      </c>
      <c r="K129" s="92"/>
      <c r="L129" s="91"/>
      <c r="M129" s="92"/>
      <c r="N129" s="91"/>
      <c r="O129" s="91"/>
      <c r="P129" s="92"/>
      <c r="Q129" s="92"/>
      <c r="R129" s="92"/>
      <c r="S129" s="92">
        <v>354.66</v>
      </c>
      <c r="T129" s="112"/>
      <c r="U129" s="274" t="s">
        <v>677</v>
      </c>
      <c r="V129" s="273" t="str">
        <f>IF(C129="","000",C129)&amp;IF(D129="","000",D129)&amp;IF(E129="","0000",E129)&amp;IF(F129="","0000000000",F129)&amp;IF(G129="","000",G129)</f>
        <v>29700005030000000000000</v>
      </c>
    </row>
    <row r="130" spans="1:22" s="18" customFormat="1" ht="11.25">
      <c r="A130" s="280" t="s">
        <v>734</v>
      </c>
      <c r="B130" s="279" t="s">
        <v>651</v>
      </c>
      <c r="C130" s="278" t="s">
        <v>493</v>
      </c>
      <c r="D130" s="284" t="s">
        <v>647</v>
      </c>
      <c r="E130" s="283" t="s">
        <v>276</v>
      </c>
      <c r="F130" s="282" t="s">
        <v>646</v>
      </c>
      <c r="G130" s="281" t="s">
        <v>647</v>
      </c>
      <c r="H130" s="118">
        <f>J130+T130-I130</f>
        <v>0.01</v>
      </c>
      <c r="I130" s="98"/>
      <c r="J130" s="89">
        <f>L130+M130+N130+O130+P130+Q130+R130+S130-K130</f>
        <v>0.01</v>
      </c>
      <c r="K130" s="92"/>
      <c r="L130" s="91"/>
      <c r="M130" s="92"/>
      <c r="N130" s="91"/>
      <c r="O130" s="91"/>
      <c r="P130" s="92"/>
      <c r="Q130" s="92">
        <v>0.01</v>
      </c>
      <c r="R130" s="92"/>
      <c r="S130" s="92"/>
      <c r="T130" s="112"/>
      <c r="U130" s="274" t="s">
        <v>664</v>
      </c>
      <c r="V130" s="273" t="str">
        <f>IF(C130="","000",C130)&amp;IF(D130="","000",D130)&amp;IF(E130="","0000",E130)&amp;IF(F130="","0000000000",F130)&amp;IF(G130="","000",G130)</f>
        <v>29700007090000000000000</v>
      </c>
    </row>
    <row r="131" spans="1:22" s="18" customFormat="1" ht="11.25">
      <c r="A131" s="280" t="s">
        <v>735</v>
      </c>
      <c r="B131" s="279" t="s">
        <v>651</v>
      </c>
      <c r="C131" s="278" t="s">
        <v>86</v>
      </c>
      <c r="D131" s="284" t="s">
        <v>647</v>
      </c>
      <c r="E131" s="283" t="s">
        <v>688</v>
      </c>
      <c r="F131" s="282" t="s">
        <v>646</v>
      </c>
      <c r="G131" s="281" t="s">
        <v>647</v>
      </c>
      <c r="H131" s="118">
        <f>J131+T131-I131</f>
        <v>1540840.95</v>
      </c>
      <c r="I131" s="98"/>
      <c r="J131" s="89">
        <f>L131+M131+N131+O131+P131+Q131+R131+S131-K131</f>
        <v>1540840.95</v>
      </c>
      <c r="K131" s="92"/>
      <c r="L131" s="91"/>
      <c r="M131" s="92"/>
      <c r="N131" s="91"/>
      <c r="O131" s="91"/>
      <c r="P131" s="92"/>
      <c r="Q131" s="92">
        <v>8650</v>
      </c>
      <c r="R131" s="92">
        <v>1532190.95</v>
      </c>
      <c r="S131" s="92"/>
      <c r="T131" s="112"/>
      <c r="U131" s="274" t="s">
        <v>689</v>
      </c>
      <c r="V131" s="273" t="str">
        <f>IF(C131="","000",C131)&amp;IF(D131="","000",D131)&amp;IF(E131="","0000",E131)&amp;IF(F131="","0000000000",F131)&amp;IF(G131="","000",G131)</f>
        <v>31000001030000000000000</v>
      </c>
    </row>
    <row r="132" spans="1:22" s="18" customFormat="1" ht="11.25">
      <c r="A132" s="280" t="s">
        <v>735</v>
      </c>
      <c r="B132" s="279" t="s">
        <v>651</v>
      </c>
      <c r="C132" s="278" t="s">
        <v>86</v>
      </c>
      <c r="D132" s="284" t="s">
        <v>647</v>
      </c>
      <c r="E132" s="283" t="s">
        <v>658</v>
      </c>
      <c r="F132" s="282" t="s">
        <v>646</v>
      </c>
      <c r="G132" s="281" t="s">
        <v>647</v>
      </c>
      <c r="H132" s="118">
        <f>J132+T132-I132</f>
        <v>646556.25</v>
      </c>
      <c r="I132" s="98"/>
      <c r="J132" s="89">
        <f>L132+M132+N132+O132+P132+Q132+R132+S132-K132</f>
        <v>646556.25</v>
      </c>
      <c r="K132" s="92"/>
      <c r="L132" s="91"/>
      <c r="M132" s="92"/>
      <c r="N132" s="91"/>
      <c r="O132" s="91"/>
      <c r="P132" s="92"/>
      <c r="Q132" s="92">
        <v>362878.25</v>
      </c>
      <c r="R132" s="92"/>
      <c r="S132" s="92">
        <v>283678</v>
      </c>
      <c r="T132" s="112"/>
      <c r="U132" s="274" t="s">
        <v>659</v>
      </c>
      <c r="V132" s="273" t="str">
        <f>IF(C132="","000",C132)&amp;IF(D132="","000",D132)&amp;IF(E132="","0000",E132)&amp;IF(F132="","0000000000",F132)&amp;IF(G132="","000",G132)</f>
        <v>31000001040000000000000</v>
      </c>
    </row>
    <row r="133" spans="1:22" s="18" customFormat="1" ht="11.25">
      <c r="A133" s="280" t="s">
        <v>735</v>
      </c>
      <c r="B133" s="279" t="s">
        <v>651</v>
      </c>
      <c r="C133" s="278" t="s">
        <v>86</v>
      </c>
      <c r="D133" s="284" t="s">
        <v>647</v>
      </c>
      <c r="E133" s="283" t="s">
        <v>660</v>
      </c>
      <c r="F133" s="282" t="s">
        <v>646</v>
      </c>
      <c r="G133" s="281" t="s">
        <v>647</v>
      </c>
      <c r="H133" s="118">
        <f>J133+T133-I133</f>
        <v>1890</v>
      </c>
      <c r="I133" s="98"/>
      <c r="J133" s="89">
        <f>L133+M133+N133+O133+P133+Q133+R133+S133-K133</f>
        <v>1890</v>
      </c>
      <c r="K133" s="92"/>
      <c r="L133" s="91"/>
      <c r="M133" s="92"/>
      <c r="N133" s="91"/>
      <c r="O133" s="91"/>
      <c r="P133" s="92"/>
      <c r="Q133" s="92">
        <v>1890</v>
      </c>
      <c r="R133" s="92"/>
      <c r="S133" s="92"/>
      <c r="T133" s="112"/>
      <c r="U133" s="274" t="s">
        <v>661</v>
      </c>
      <c r="V133" s="273" t="str">
        <f>IF(C133="","000",C133)&amp;IF(D133="","000",D133)&amp;IF(E133="","0000",E133)&amp;IF(F133="","0000000000",F133)&amp;IF(G133="","000",G133)</f>
        <v>31000001060000000000000</v>
      </c>
    </row>
    <row r="134" spans="1:22" s="18" customFormat="1" ht="11.25">
      <c r="A134" s="280" t="s">
        <v>735</v>
      </c>
      <c r="B134" s="279" t="s">
        <v>651</v>
      </c>
      <c r="C134" s="278" t="s">
        <v>86</v>
      </c>
      <c r="D134" s="284" t="s">
        <v>647</v>
      </c>
      <c r="E134" s="283" t="s">
        <v>669</v>
      </c>
      <c r="F134" s="282" t="s">
        <v>646</v>
      </c>
      <c r="G134" s="281" t="s">
        <v>647</v>
      </c>
      <c r="H134" s="118">
        <f>J134+T134-I134</f>
        <v>810642.91</v>
      </c>
      <c r="I134" s="98"/>
      <c r="J134" s="89">
        <f>L134+M134+N134+O134+P134+Q134+R134+S134-K134</f>
        <v>810642.91</v>
      </c>
      <c r="K134" s="92"/>
      <c r="L134" s="91"/>
      <c r="M134" s="92"/>
      <c r="N134" s="91"/>
      <c r="O134" s="91"/>
      <c r="P134" s="92"/>
      <c r="Q134" s="92">
        <v>753597.91</v>
      </c>
      <c r="R134" s="92"/>
      <c r="S134" s="92">
        <v>57045</v>
      </c>
      <c r="T134" s="112"/>
      <c r="U134" s="274" t="s">
        <v>670</v>
      </c>
      <c r="V134" s="273" t="str">
        <f>IF(C134="","000",C134)&amp;IF(D134="","000",D134)&amp;IF(E134="","0000",E134)&amp;IF(F134="","0000000000",F134)&amp;IF(G134="","000",G134)</f>
        <v>31000001130000000000000</v>
      </c>
    </row>
    <row r="135" spans="1:22" s="18" customFormat="1" ht="11.25">
      <c r="A135" s="280" t="s">
        <v>735</v>
      </c>
      <c r="B135" s="279" t="s">
        <v>651</v>
      </c>
      <c r="C135" s="278" t="s">
        <v>86</v>
      </c>
      <c r="D135" s="284" t="s">
        <v>647</v>
      </c>
      <c r="E135" s="283" t="s">
        <v>662</v>
      </c>
      <c r="F135" s="282" t="s">
        <v>646</v>
      </c>
      <c r="G135" s="281" t="s">
        <v>647</v>
      </c>
      <c r="H135" s="118">
        <f>J135+T135-I135</f>
        <v>11649</v>
      </c>
      <c r="I135" s="98"/>
      <c r="J135" s="89">
        <f>L135+M135+N135+O135+P135+Q135+R135+S135-K135</f>
        <v>11649</v>
      </c>
      <c r="K135" s="92"/>
      <c r="L135" s="91"/>
      <c r="M135" s="92"/>
      <c r="N135" s="91"/>
      <c r="O135" s="91"/>
      <c r="P135" s="92"/>
      <c r="Q135" s="92"/>
      <c r="R135" s="92"/>
      <c r="S135" s="92">
        <v>11649</v>
      </c>
      <c r="T135" s="112"/>
      <c r="U135" s="274" t="s">
        <v>663</v>
      </c>
      <c r="V135" s="273" t="str">
        <f>IF(C135="","000",C135)&amp;IF(D135="","000",D135)&amp;IF(E135="","0000",E135)&amp;IF(F135="","0000000000",F135)&amp;IF(G135="","000",G135)</f>
        <v>31000002030000000000000</v>
      </c>
    </row>
    <row r="136" spans="1:22" s="18" customFormat="1" ht="11.25">
      <c r="A136" s="280" t="s">
        <v>735</v>
      </c>
      <c r="B136" s="279" t="s">
        <v>651</v>
      </c>
      <c r="C136" s="278" t="s">
        <v>86</v>
      </c>
      <c r="D136" s="284" t="s">
        <v>647</v>
      </c>
      <c r="E136" s="283" t="s">
        <v>707</v>
      </c>
      <c r="F136" s="282" t="s">
        <v>646</v>
      </c>
      <c r="G136" s="281" t="s">
        <v>647</v>
      </c>
      <c r="H136" s="118">
        <f>J136+T136-I136</f>
        <v>41552</v>
      </c>
      <c r="I136" s="98"/>
      <c r="J136" s="89">
        <f>L136+M136+N136+O136+P136+Q136+R136+S136-K136</f>
        <v>41552</v>
      </c>
      <c r="K136" s="92"/>
      <c r="L136" s="91"/>
      <c r="M136" s="92"/>
      <c r="N136" s="91"/>
      <c r="O136" s="91"/>
      <c r="P136" s="92"/>
      <c r="Q136" s="92">
        <v>41552</v>
      </c>
      <c r="R136" s="92"/>
      <c r="S136" s="92"/>
      <c r="T136" s="112"/>
      <c r="U136" s="274" t="s">
        <v>708</v>
      </c>
      <c r="V136" s="273" t="str">
        <f>IF(C136="","000",C136)&amp;IF(D136="","000",D136)&amp;IF(E136="","0000",E136)&amp;IF(F136="","0000000000",F136)&amp;IF(G136="","000",G136)</f>
        <v>31000003090000000000000</v>
      </c>
    </row>
    <row r="137" spans="1:22" s="18" customFormat="1" ht="11.25">
      <c r="A137" s="280" t="s">
        <v>735</v>
      </c>
      <c r="B137" s="279" t="s">
        <v>651</v>
      </c>
      <c r="C137" s="278" t="s">
        <v>86</v>
      </c>
      <c r="D137" s="284" t="s">
        <v>647</v>
      </c>
      <c r="E137" s="283" t="s">
        <v>736</v>
      </c>
      <c r="F137" s="282" t="s">
        <v>646</v>
      </c>
      <c r="G137" s="281" t="s">
        <v>647</v>
      </c>
      <c r="H137" s="118">
        <f>J137+T137-I137</f>
        <v>923167.25</v>
      </c>
      <c r="I137" s="98"/>
      <c r="J137" s="89">
        <f>L137+M137+N137+O137+P137+Q137+R137+S137-K137</f>
        <v>923167.25</v>
      </c>
      <c r="K137" s="92"/>
      <c r="L137" s="91"/>
      <c r="M137" s="92"/>
      <c r="N137" s="91"/>
      <c r="O137" s="91"/>
      <c r="P137" s="92"/>
      <c r="Q137" s="92"/>
      <c r="R137" s="92">
        <v>923167.25</v>
      </c>
      <c r="S137" s="92"/>
      <c r="T137" s="112"/>
      <c r="U137" s="274" t="s">
        <v>737</v>
      </c>
      <c r="V137" s="273" t="str">
        <f>IF(C137="","000",C137)&amp;IF(D137="","000",D137)&amp;IF(E137="","0000",E137)&amp;IF(F137="","0000000000",F137)&amp;IF(G137="","000",G137)</f>
        <v>31000003140000000000000</v>
      </c>
    </row>
    <row r="138" spans="1:22" s="18" customFormat="1" ht="11.25">
      <c r="A138" s="280" t="s">
        <v>735</v>
      </c>
      <c r="B138" s="279" t="s">
        <v>651</v>
      </c>
      <c r="C138" s="278" t="s">
        <v>86</v>
      </c>
      <c r="D138" s="284" t="s">
        <v>647</v>
      </c>
      <c r="E138" s="283" t="s">
        <v>248</v>
      </c>
      <c r="F138" s="282" t="s">
        <v>646</v>
      </c>
      <c r="G138" s="281" t="s">
        <v>647</v>
      </c>
      <c r="H138" s="118">
        <f>J138+T138-I138</f>
        <v>4167462.89</v>
      </c>
      <c r="I138" s="98"/>
      <c r="J138" s="89">
        <f>L138+M138+N138+O138+P138+Q138+R138+S138-K138</f>
        <v>4167462.89</v>
      </c>
      <c r="K138" s="92"/>
      <c r="L138" s="91"/>
      <c r="M138" s="92"/>
      <c r="N138" s="91"/>
      <c r="O138" s="91"/>
      <c r="P138" s="92"/>
      <c r="Q138" s="92"/>
      <c r="R138" s="92">
        <v>4167462.89</v>
      </c>
      <c r="S138" s="92"/>
      <c r="T138" s="112"/>
      <c r="U138" s="274" t="s">
        <v>676</v>
      </c>
      <c r="V138" s="273" t="str">
        <f>IF(C138="","000",C138)&amp;IF(D138="","000",D138)&amp;IF(E138="","0000",E138)&amp;IF(F138="","0000000000",F138)&amp;IF(G138="","000",G138)</f>
        <v>31000004090000000000000</v>
      </c>
    </row>
    <row r="139" spans="1:22" s="18" customFormat="1" ht="11.25">
      <c r="A139" s="280" t="s">
        <v>735</v>
      </c>
      <c r="B139" s="279" t="s">
        <v>651</v>
      </c>
      <c r="C139" s="278" t="s">
        <v>86</v>
      </c>
      <c r="D139" s="284" t="s">
        <v>647</v>
      </c>
      <c r="E139" s="283" t="s">
        <v>671</v>
      </c>
      <c r="F139" s="282" t="s">
        <v>646</v>
      </c>
      <c r="G139" s="281" t="s">
        <v>647</v>
      </c>
      <c r="H139" s="118">
        <f>J139+T139-I139</f>
        <v>18999</v>
      </c>
      <c r="I139" s="98"/>
      <c r="J139" s="89">
        <f>L139+M139+N139+O139+P139+Q139+R139+S139-K139</f>
        <v>18999</v>
      </c>
      <c r="K139" s="92"/>
      <c r="L139" s="91"/>
      <c r="M139" s="92"/>
      <c r="N139" s="91"/>
      <c r="O139" s="91"/>
      <c r="P139" s="92"/>
      <c r="Q139" s="92"/>
      <c r="R139" s="92"/>
      <c r="S139" s="92">
        <v>18999</v>
      </c>
      <c r="T139" s="112"/>
      <c r="U139" s="274" t="s">
        <v>672</v>
      </c>
      <c r="V139" s="273" t="str">
        <f>IF(C139="","000",C139)&amp;IF(D139="","000",D139)&amp;IF(E139="","0000",E139)&amp;IF(F139="","0000000000",F139)&amp;IF(G139="","000",G139)</f>
        <v>31000004100000000000000</v>
      </c>
    </row>
    <row r="140" spans="1:22" s="18" customFormat="1" ht="11.25">
      <c r="A140" s="280" t="s">
        <v>735</v>
      </c>
      <c r="B140" s="279" t="s">
        <v>651</v>
      </c>
      <c r="C140" s="278" t="s">
        <v>86</v>
      </c>
      <c r="D140" s="284" t="s">
        <v>647</v>
      </c>
      <c r="E140" s="283" t="s">
        <v>680</v>
      </c>
      <c r="F140" s="282" t="s">
        <v>646</v>
      </c>
      <c r="G140" s="281" t="s">
        <v>647</v>
      </c>
      <c r="H140" s="118">
        <f>J140+T140-I140</f>
        <v>16573419.800000001</v>
      </c>
      <c r="I140" s="98"/>
      <c r="J140" s="89">
        <f>L140+M140+N140+O140+P140+Q140+R140+S140-K140</f>
        <v>16573419.800000001</v>
      </c>
      <c r="K140" s="92"/>
      <c r="L140" s="91"/>
      <c r="M140" s="92"/>
      <c r="N140" s="91"/>
      <c r="O140" s="91"/>
      <c r="P140" s="92"/>
      <c r="Q140" s="92">
        <v>13503.2</v>
      </c>
      <c r="R140" s="92">
        <v>16559916.6</v>
      </c>
      <c r="S140" s="92"/>
      <c r="T140" s="112"/>
      <c r="U140" s="274" t="s">
        <v>681</v>
      </c>
      <c r="V140" s="273" t="str">
        <f>IF(C140="","000",C140)&amp;IF(D140="","000",D140)&amp;IF(E140="","0000",E140)&amp;IF(F140="","0000000000",F140)&amp;IF(G140="","000",G140)</f>
        <v>31000005010000000000000</v>
      </c>
    </row>
    <row r="141" spans="1:22" s="18" customFormat="1" ht="11.25">
      <c r="A141" s="280" t="s">
        <v>735</v>
      </c>
      <c r="B141" s="279" t="s">
        <v>651</v>
      </c>
      <c r="C141" s="278" t="s">
        <v>86</v>
      </c>
      <c r="D141" s="284" t="s">
        <v>647</v>
      </c>
      <c r="E141" s="283" t="s">
        <v>250</v>
      </c>
      <c r="F141" s="282" t="s">
        <v>646</v>
      </c>
      <c r="G141" s="281" t="s">
        <v>647</v>
      </c>
      <c r="H141" s="118">
        <f>J141+T141-I141</f>
        <v>1409859.6</v>
      </c>
      <c r="I141" s="98"/>
      <c r="J141" s="89">
        <f>L141+M141+N141+O141+P141+Q141+R141+S141-K141</f>
        <v>1409859.6</v>
      </c>
      <c r="K141" s="92"/>
      <c r="L141" s="91"/>
      <c r="M141" s="92"/>
      <c r="N141" s="91"/>
      <c r="O141" s="91"/>
      <c r="P141" s="92"/>
      <c r="Q141" s="92">
        <v>1409859.6</v>
      </c>
      <c r="R141" s="92"/>
      <c r="S141" s="92"/>
      <c r="T141" s="112"/>
      <c r="U141" s="274" t="s">
        <v>686</v>
      </c>
      <c r="V141" s="273" t="str">
        <f>IF(C141="","000",C141)&amp;IF(D141="","000",D141)&amp;IF(E141="","0000",E141)&amp;IF(F141="","0000000000",F141)&amp;IF(G141="","000",G141)</f>
        <v>31000005020000000000000</v>
      </c>
    </row>
    <row r="142" spans="1:22" s="18" customFormat="1" ht="11.25">
      <c r="A142" s="280" t="s">
        <v>735</v>
      </c>
      <c r="B142" s="279" t="s">
        <v>651</v>
      </c>
      <c r="C142" s="278" t="s">
        <v>86</v>
      </c>
      <c r="D142" s="284" t="s">
        <v>647</v>
      </c>
      <c r="E142" s="283" t="s">
        <v>251</v>
      </c>
      <c r="F142" s="282" t="s">
        <v>646</v>
      </c>
      <c r="G142" s="281" t="s">
        <v>647</v>
      </c>
      <c r="H142" s="118">
        <f>J142+T142-I142</f>
        <v>6401886.8300000001</v>
      </c>
      <c r="I142" s="98"/>
      <c r="J142" s="89">
        <f>L142+M142+N142+O142+P142+Q142+R142+S142-K142</f>
        <v>6401886.8300000001</v>
      </c>
      <c r="K142" s="92"/>
      <c r="L142" s="91"/>
      <c r="M142" s="92"/>
      <c r="N142" s="91"/>
      <c r="O142" s="91"/>
      <c r="P142" s="92"/>
      <c r="Q142" s="92"/>
      <c r="R142" s="92">
        <v>4526606.9800000004</v>
      </c>
      <c r="S142" s="92">
        <v>1875279.85</v>
      </c>
      <c r="T142" s="112"/>
      <c r="U142" s="274" t="s">
        <v>677</v>
      </c>
      <c r="V142" s="273" t="str">
        <f>IF(C142="","000",C142)&amp;IF(D142="","000",D142)&amp;IF(E142="","0000",E142)&amp;IF(F142="","0000000000",F142)&amp;IF(G142="","000",G142)</f>
        <v>31000005030000000000000</v>
      </c>
    </row>
    <row r="143" spans="1:22" s="18" customFormat="1" ht="11.25">
      <c r="A143" s="280" t="s">
        <v>735</v>
      </c>
      <c r="B143" s="279" t="s">
        <v>651</v>
      </c>
      <c r="C143" s="278" t="s">
        <v>86</v>
      </c>
      <c r="D143" s="284" t="s">
        <v>647</v>
      </c>
      <c r="E143" s="283" t="s">
        <v>276</v>
      </c>
      <c r="F143" s="282" t="s">
        <v>646</v>
      </c>
      <c r="G143" s="281" t="s">
        <v>647</v>
      </c>
      <c r="H143" s="118">
        <f>J143+T143-I143</f>
        <v>35000</v>
      </c>
      <c r="I143" s="98"/>
      <c r="J143" s="89">
        <f>L143+M143+N143+O143+P143+Q143+R143+S143-K143</f>
        <v>35000</v>
      </c>
      <c r="K143" s="92"/>
      <c r="L143" s="91"/>
      <c r="M143" s="92"/>
      <c r="N143" s="91"/>
      <c r="O143" s="91"/>
      <c r="P143" s="92"/>
      <c r="Q143" s="92">
        <v>35000</v>
      </c>
      <c r="R143" s="92"/>
      <c r="S143" s="92"/>
      <c r="T143" s="112"/>
      <c r="U143" s="274" t="s">
        <v>664</v>
      </c>
      <c r="V143" s="273" t="str">
        <f>IF(C143="","000",C143)&amp;IF(D143="","000",D143)&amp;IF(E143="","0000",E143)&amp;IF(F143="","0000000000",F143)&amp;IF(G143="","000",G143)</f>
        <v>31000007090000000000000</v>
      </c>
    </row>
    <row r="144" spans="1:22" s="18" customFormat="1" ht="11.25">
      <c r="A144" s="280" t="s">
        <v>735</v>
      </c>
      <c r="B144" s="279" t="s">
        <v>651</v>
      </c>
      <c r="C144" s="278" t="s">
        <v>86</v>
      </c>
      <c r="D144" s="284" t="s">
        <v>647</v>
      </c>
      <c r="E144" s="283" t="s">
        <v>291</v>
      </c>
      <c r="F144" s="282" t="s">
        <v>646</v>
      </c>
      <c r="G144" s="281" t="s">
        <v>647</v>
      </c>
      <c r="H144" s="118">
        <f>J144+T144-I144</f>
        <v>38490</v>
      </c>
      <c r="I144" s="98"/>
      <c r="J144" s="89">
        <f>L144+M144+N144+O144+P144+Q144+R144+S144-K144</f>
        <v>38490</v>
      </c>
      <c r="K144" s="92"/>
      <c r="L144" s="91"/>
      <c r="M144" s="92"/>
      <c r="N144" s="91"/>
      <c r="O144" s="91"/>
      <c r="P144" s="92"/>
      <c r="Q144" s="92">
        <v>38490</v>
      </c>
      <c r="R144" s="92"/>
      <c r="S144" s="92"/>
      <c r="T144" s="112"/>
      <c r="U144" s="274" t="s">
        <v>665</v>
      </c>
      <c r="V144" s="273" t="str">
        <f>IF(C144="","000",C144)&amp;IF(D144="","000",D144)&amp;IF(E144="","0000",E144)&amp;IF(F144="","0000000000",F144)&amp;IF(G144="","000",G144)</f>
        <v>31000008040000000000000</v>
      </c>
    </row>
    <row r="145" spans="1:22" s="18" customFormat="1" ht="11.25">
      <c r="A145" s="280" t="s">
        <v>735</v>
      </c>
      <c r="B145" s="279" t="s">
        <v>651</v>
      </c>
      <c r="C145" s="278" t="s">
        <v>86</v>
      </c>
      <c r="D145" s="284" t="s">
        <v>647</v>
      </c>
      <c r="E145" s="283" t="s">
        <v>696</v>
      </c>
      <c r="F145" s="282" t="s">
        <v>646</v>
      </c>
      <c r="G145" s="281" t="s">
        <v>647</v>
      </c>
      <c r="H145" s="118">
        <f>J145+T145-I145</f>
        <v>8506683.5099999998</v>
      </c>
      <c r="I145" s="98"/>
      <c r="J145" s="89">
        <f>L145+M145+N145+O145+P145+Q145+R145+S145-K145</f>
        <v>8506683.5099999998</v>
      </c>
      <c r="K145" s="92"/>
      <c r="L145" s="91"/>
      <c r="M145" s="92"/>
      <c r="N145" s="91"/>
      <c r="O145" s="91"/>
      <c r="P145" s="92"/>
      <c r="Q145" s="92">
        <v>8506683.5099999998</v>
      </c>
      <c r="R145" s="92"/>
      <c r="S145" s="92"/>
      <c r="T145" s="112"/>
      <c r="U145" s="274" t="s">
        <v>697</v>
      </c>
      <c r="V145" s="273" t="str">
        <f>IF(C145="","000",C145)&amp;IF(D145="","000",D145)&amp;IF(E145="","0000",E145)&amp;IF(F145="","0000000000",F145)&amp;IF(G145="","000",G145)</f>
        <v>31000010040000000000000</v>
      </c>
    </row>
    <row r="146" spans="1:22" s="18" customFormat="1" ht="11.25">
      <c r="A146" s="280" t="s">
        <v>735</v>
      </c>
      <c r="B146" s="279" t="s">
        <v>651</v>
      </c>
      <c r="C146" s="278" t="s">
        <v>86</v>
      </c>
      <c r="D146" s="284" t="s">
        <v>647</v>
      </c>
      <c r="E146" s="283" t="s">
        <v>683</v>
      </c>
      <c r="F146" s="282" t="s">
        <v>646</v>
      </c>
      <c r="G146" s="281" t="s">
        <v>647</v>
      </c>
      <c r="H146" s="118">
        <f>J146+T146-I146</f>
        <v>23495.26</v>
      </c>
      <c r="I146" s="98"/>
      <c r="J146" s="89">
        <f>L146+M146+N146+O146+P146+Q146+R146+S146-K146</f>
        <v>23495.26</v>
      </c>
      <c r="K146" s="92"/>
      <c r="L146" s="91"/>
      <c r="M146" s="92"/>
      <c r="N146" s="91"/>
      <c r="O146" s="91"/>
      <c r="P146" s="92"/>
      <c r="Q146" s="92"/>
      <c r="R146" s="92">
        <v>23495.26</v>
      </c>
      <c r="S146" s="92"/>
      <c r="T146" s="112"/>
      <c r="U146" s="274" t="s">
        <v>684</v>
      </c>
      <c r="V146" s="273" t="str">
        <f>IF(C146="","000",C146)&amp;IF(D146="","000",D146)&amp;IF(E146="","0000",E146)&amp;IF(F146="","0000000000",F146)&amp;IF(G146="","000",G146)</f>
        <v>31000011010000000000000</v>
      </c>
    </row>
    <row r="147" spans="1:22" s="18" customFormat="1" ht="11.25">
      <c r="A147" s="280" t="s">
        <v>738</v>
      </c>
      <c r="B147" s="279" t="s">
        <v>651</v>
      </c>
      <c r="C147" s="278" t="s">
        <v>92</v>
      </c>
      <c r="D147" s="284" t="s">
        <v>647</v>
      </c>
      <c r="E147" s="283" t="s">
        <v>251</v>
      </c>
      <c r="F147" s="282" t="s">
        <v>646</v>
      </c>
      <c r="G147" s="281" t="s">
        <v>647</v>
      </c>
      <c r="H147" s="118">
        <f>J147+T147-I147</f>
        <v>2448</v>
      </c>
      <c r="I147" s="98"/>
      <c r="J147" s="89">
        <f>L147+M147+N147+O147+P147+Q147+R147+S147-K147</f>
        <v>2448</v>
      </c>
      <c r="K147" s="92"/>
      <c r="L147" s="91"/>
      <c r="M147" s="92"/>
      <c r="N147" s="91"/>
      <c r="O147" s="91"/>
      <c r="P147" s="92"/>
      <c r="Q147" s="92"/>
      <c r="R147" s="92"/>
      <c r="S147" s="92">
        <v>2448</v>
      </c>
      <c r="T147" s="112"/>
      <c r="U147" s="274" t="s">
        <v>677</v>
      </c>
      <c r="V147" s="273" t="str">
        <f>IF(C147="","000",C147)&amp;IF(D147="","000",D147)&amp;IF(E147="","0000",E147)&amp;IF(F147="","0000000000",F147)&amp;IF(G147="","000",G147)</f>
        <v>34200005030000000000000</v>
      </c>
    </row>
    <row r="148" spans="1:22" s="18" customFormat="1" ht="11.25">
      <c r="A148" s="280" t="s">
        <v>738</v>
      </c>
      <c r="B148" s="279" t="s">
        <v>651</v>
      </c>
      <c r="C148" s="278" t="s">
        <v>92</v>
      </c>
      <c r="D148" s="284" t="s">
        <v>647</v>
      </c>
      <c r="E148" s="283" t="s">
        <v>278</v>
      </c>
      <c r="F148" s="282" t="s">
        <v>646</v>
      </c>
      <c r="G148" s="281" t="s">
        <v>647</v>
      </c>
      <c r="H148" s="118">
        <f>J148+T148-I148</f>
        <v>1100</v>
      </c>
      <c r="I148" s="98"/>
      <c r="J148" s="89">
        <f>L148+M148+N148+O148+P148+Q148+R148+S148-K148</f>
        <v>1100</v>
      </c>
      <c r="K148" s="92"/>
      <c r="L148" s="91"/>
      <c r="M148" s="92"/>
      <c r="N148" s="91"/>
      <c r="O148" s="91"/>
      <c r="P148" s="92"/>
      <c r="Q148" s="92"/>
      <c r="R148" s="92"/>
      <c r="S148" s="92">
        <v>1100</v>
      </c>
      <c r="T148" s="112"/>
      <c r="U148" s="274" t="s">
        <v>695</v>
      </c>
      <c r="V148" s="273" t="str">
        <f>IF(C148="","000",C148)&amp;IF(D148="","000",D148)&amp;IF(E148="","0000",E148)&amp;IF(F148="","0000000000",F148)&amp;IF(G148="","000",G148)</f>
        <v>34200007070000000000000</v>
      </c>
    </row>
    <row r="149" spans="1:22" s="18" customFormat="1" ht="11.25">
      <c r="A149" s="280" t="s">
        <v>738</v>
      </c>
      <c r="B149" s="279" t="s">
        <v>651</v>
      </c>
      <c r="C149" s="278" t="s">
        <v>92</v>
      </c>
      <c r="D149" s="284" t="s">
        <v>647</v>
      </c>
      <c r="E149" s="283" t="s">
        <v>288</v>
      </c>
      <c r="F149" s="282" t="s">
        <v>646</v>
      </c>
      <c r="G149" s="281" t="s">
        <v>647</v>
      </c>
      <c r="H149" s="118">
        <f>J149+T149-I149</f>
        <v>66549.09</v>
      </c>
      <c r="I149" s="98"/>
      <c r="J149" s="89">
        <f>L149+M149+N149+O149+P149+Q149+R149+S149-K149</f>
        <v>66549.09</v>
      </c>
      <c r="K149" s="92"/>
      <c r="L149" s="91"/>
      <c r="M149" s="92"/>
      <c r="N149" s="91"/>
      <c r="O149" s="91"/>
      <c r="P149" s="92"/>
      <c r="Q149" s="92">
        <v>35000</v>
      </c>
      <c r="R149" s="92"/>
      <c r="S149" s="92">
        <v>31549.09</v>
      </c>
      <c r="T149" s="112"/>
      <c r="U149" s="274" t="s">
        <v>678</v>
      </c>
      <c r="V149" s="273" t="str">
        <f>IF(C149="","000",C149)&amp;IF(D149="","000",D149)&amp;IF(E149="","0000",E149)&amp;IF(F149="","0000000000",F149)&amp;IF(G149="","000",G149)</f>
        <v>34200008010000000000000</v>
      </c>
    </row>
    <row r="150" spans="1:22" s="18" customFormat="1" ht="22.5">
      <c r="A150" s="280" t="s">
        <v>739</v>
      </c>
      <c r="B150" s="279" t="s">
        <v>651</v>
      </c>
      <c r="C150" s="278" t="s">
        <v>94</v>
      </c>
      <c r="D150" s="284" t="s">
        <v>647</v>
      </c>
      <c r="E150" s="283" t="s">
        <v>658</v>
      </c>
      <c r="F150" s="282" t="s">
        <v>646</v>
      </c>
      <c r="G150" s="281" t="s">
        <v>647</v>
      </c>
      <c r="H150" s="118">
        <f>J150+T150-I150</f>
        <v>651404.06000000006</v>
      </c>
      <c r="I150" s="98"/>
      <c r="J150" s="89">
        <f>L150+M150+N150+O150+P150+Q150+R150+S150-K150</f>
        <v>651404.06000000006</v>
      </c>
      <c r="K150" s="92"/>
      <c r="L150" s="91"/>
      <c r="M150" s="92"/>
      <c r="N150" s="91"/>
      <c r="O150" s="91"/>
      <c r="P150" s="92"/>
      <c r="Q150" s="92"/>
      <c r="R150" s="92"/>
      <c r="S150" s="92">
        <v>651404.06000000006</v>
      </c>
      <c r="T150" s="112"/>
      <c r="U150" s="274" t="s">
        <v>659</v>
      </c>
      <c r="V150" s="273" t="str">
        <f>IF(C150="","000",C150)&amp;IF(D150="","000",D150)&amp;IF(E150="","0000",E150)&amp;IF(F150="","0000000000",F150)&amp;IF(G150="","000",G150)</f>
        <v>34300001040000000000000</v>
      </c>
    </row>
    <row r="151" spans="1:22" s="18" customFormat="1" ht="22.5">
      <c r="A151" s="280" t="s">
        <v>739</v>
      </c>
      <c r="B151" s="279" t="s">
        <v>651</v>
      </c>
      <c r="C151" s="278" t="s">
        <v>94</v>
      </c>
      <c r="D151" s="284" t="s">
        <v>647</v>
      </c>
      <c r="E151" s="283" t="s">
        <v>248</v>
      </c>
      <c r="F151" s="282" t="s">
        <v>646</v>
      </c>
      <c r="G151" s="281" t="s">
        <v>647</v>
      </c>
      <c r="H151" s="118">
        <f>J151+T151-I151</f>
        <v>4657.3</v>
      </c>
      <c r="I151" s="98"/>
      <c r="J151" s="89">
        <f>L151+M151+N151+O151+P151+Q151+R151+S151-K151</f>
        <v>4657.3</v>
      </c>
      <c r="K151" s="92"/>
      <c r="L151" s="91"/>
      <c r="M151" s="92"/>
      <c r="N151" s="91"/>
      <c r="O151" s="91"/>
      <c r="P151" s="92"/>
      <c r="Q151" s="92"/>
      <c r="R151" s="92"/>
      <c r="S151" s="92">
        <v>4657.3</v>
      </c>
      <c r="T151" s="112"/>
      <c r="U151" s="274" t="s">
        <v>676</v>
      </c>
      <c r="V151" s="273" t="str">
        <f>IF(C151="","000",C151)&amp;IF(D151="","000",D151)&amp;IF(E151="","0000",E151)&amp;IF(F151="","0000000000",F151)&amp;IF(G151="","000",G151)</f>
        <v>34300004090000000000000</v>
      </c>
    </row>
    <row r="152" spans="1:22" s="18" customFormat="1" ht="22.5">
      <c r="A152" s="280" t="s">
        <v>739</v>
      </c>
      <c r="B152" s="279" t="s">
        <v>651</v>
      </c>
      <c r="C152" s="278" t="s">
        <v>94</v>
      </c>
      <c r="D152" s="284" t="s">
        <v>647</v>
      </c>
      <c r="E152" s="283" t="s">
        <v>251</v>
      </c>
      <c r="F152" s="282" t="s">
        <v>646</v>
      </c>
      <c r="G152" s="281" t="s">
        <v>647</v>
      </c>
      <c r="H152" s="118">
        <f>J152+T152-I152</f>
        <v>19817.419999999998</v>
      </c>
      <c r="I152" s="98"/>
      <c r="J152" s="89">
        <f>L152+M152+N152+O152+P152+Q152+R152+S152-K152</f>
        <v>19817.419999999998</v>
      </c>
      <c r="K152" s="92"/>
      <c r="L152" s="91"/>
      <c r="M152" s="92"/>
      <c r="N152" s="91"/>
      <c r="O152" s="91"/>
      <c r="P152" s="92"/>
      <c r="Q152" s="92"/>
      <c r="R152" s="92"/>
      <c r="S152" s="92">
        <v>19817.419999999998</v>
      </c>
      <c r="T152" s="112"/>
      <c r="U152" s="274" t="s">
        <v>677</v>
      </c>
      <c r="V152" s="273" t="str">
        <f>IF(C152="","000",C152)&amp;IF(D152="","000",D152)&amp;IF(E152="","0000",E152)&amp;IF(F152="","0000000000",F152)&amp;IF(G152="","000",G152)</f>
        <v>34300005030000000000000</v>
      </c>
    </row>
    <row r="153" spans="1:22" s="18" customFormat="1" ht="11.25">
      <c r="A153" s="280" t="s">
        <v>740</v>
      </c>
      <c r="B153" s="279" t="s">
        <v>651</v>
      </c>
      <c r="C153" s="278" t="s">
        <v>96</v>
      </c>
      <c r="D153" s="284" t="s">
        <v>647</v>
      </c>
      <c r="E153" s="283" t="s">
        <v>658</v>
      </c>
      <c r="F153" s="282" t="s">
        <v>646</v>
      </c>
      <c r="G153" s="281" t="s">
        <v>647</v>
      </c>
      <c r="H153" s="118">
        <f>J153+T153-I153</f>
        <v>15112</v>
      </c>
      <c r="I153" s="98"/>
      <c r="J153" s="89">
        <f>L153+M153+N153+O153+P153+Q153+R153+S153-K153</f>
        <v>15112</v>
      </c>
      <c r="K153" s="92"/>
      <c r="L153" s="91"/>
      <c r="M153" s="92"/>
      <c r="N153" s="91"/>
      <c r="O153" s="91"/>
      <c r="P153" s="92"/>
      <c r="Q153" s="92"/>
      <c r="R153" s="92"/>
      <c r="S153" s="92">
        <v>15112</v>
      </c>
      <c r="T153" s="112"/>
      <c r="U153" s="274" t="s">
        <v>659</v>
      </c>
      <c r="V153" s="273" t="str">
        <f>IF(C153="","000",C153)&amp;IF(D153="","000",D153)&amp;IF(E153="","0000",E153)&amp;IF(F153="","0000000000",F153)&amp;IF(G153="","000",G153)</f>
        <v>34400001040000000000000</v>
      </c>
    </row>
    <row r="154" spans="1:22" s="18" customFormat="1" ht="11.25">
      <c r="A154" s="280" t="s">
        <v>740</v>
      </c>
      <c r="B154" s="279" t="s">
        <v>651</v>
      </c>
      <c r="C154" s="278" t="s">
        <v>96</v>
      </c>
      <c r="D154" s="284" t="s">
        <v>647</v>
      </c>
      <c r="E154" s="283" t="s">
        <v>248</v>
      </c>
      <c r="F154" s="282" t="s">
        <v>646</v>
      </c>
      <c r="G154" s="281" t="s">
        <v>647</v>
      </c>
      <c r="H154" s="118">
        <f>J154+T154-I154</f>
        <v>88251.69</v>
      </c>
      <c r="I154" s="98"/>
      <c r="J154" s="89">
        <f>L154+M154+N154+O154+P154+Q154+R154+S154-K154</f>
        <v>88251.69</v>
      </c>
      <c r="K154" s="92"/>
      <c r="L154" s="91"/>
      <c r="M154" s="92"/>
      <c r="N154" s="91"/>
      <c r="O154" s="91"/>
      <c r="P154" s="92"/>
      <c r="Q154" s="92"/>
      <c r="R154" s="92"/>
      <c r="S154" s="92">
        <v>88251.69</v>
      </c>
      <c r="T154" s="112"/>
      <c r="U154" s="274" t="s">
        <v>676</v>
      </c>
      <c r="V154" s="273" t="str">
        <f>IF(C154="","000",C154)&amp;IF(D154="","000",D154)&amp;IF(E154="","0000",E154)&amp;IF(F154="","0000000000",F154)&amp;IF(G154="","000",G154)</f>
        <v>34400004090000000000000</v>
      </c>
    </row>
    <row r="155" spans="1:22" s="18" customFormat="1" ht="11.25">
      <c r="A155" s="280" t="s">
        <v>740</v>
      </c>
      <c r="B155" s="279" t="s">
        <v>651</v>
      </c>
      <c r="C155" s="278" t="s">
        <v>96</v>
      </c>
      <c r="D155" s="284" t="s">
        <v>647</v>
      </c>
      <c r="E155" s="283" t="s">
        <v>251</v>
      </c>
      <c r="F155" s="282" t="s">
        <v>646</v>
      </c>
      <c r="G155" s="281" t="s">
        <v>647</v>
      </c>
      <c r="H155" s="118">
        <f>J155+T155-I155</f>
        <v>212500.7</v>
      </c>
      <c r="I155" s="98"/>
      <c r="J155" s="89">
        <f>L155+M155+N155+O155+P155+Q155+R155+S155-K155</f>
        <v>212500.7</v>
      </c>
      <c r="K155" s="92"/>
      <c r="L155" s="91"/>
      <c r="M155" s="92"/>
      <c r="N155" s="91"/>
      <c r="O155" s="91"/>
      <c r="P155" s="92"/>
      <c r="Q155" s="92"/>
      <c r="R155" s="92"/>
      <c r="S155" s="92">
        <v>212500.7</v>
      </c>
      <c r="T155" s="112"/>
      <c r="U155" s="274" t="s">
        <v>677</v>
      </c>
      <c r="V155" s="273" t="str">
        <f>IF(C155="","000",C155)&amp;IF(D155="","000",D155)&amp;IF(E155="","0000",E155)&amp;IF(F155="","0000000000",F155)&amp;IF(G155="","000",G155)</f>
        <v>34400005030000000000000</v>
      </c>
    </row>
    <row r="156" spans="1:22" s="18" customFormat="1" ht="11.25">
      <c r="A156" s="280" t="s">
        <v>740</v>
      </c>
      <c r="B156" s="279" t="s">
        <v>651</v>
      </c>
      <c r="C156" s="278" t="s">
        <v>96</v>
      </c>
      <c r="D156" s="284" t="s">
        <v>647</v>
      </c>
      <c r="E156" s="283" t="s">
        <v>288</v>
      </c>
      <c r="F156" s="282" t="s">
        <v>646</v>
      </c>
      <c r="G156" s="281" t="s">
        <v>647</v>
      </c>
      <c r="H156" s="118">
        <f>J156+T156-I156</f>
        <v>609</v>
      </c>
      <c r="I156" s="98"/>
      <c r="J156" s="89">
        <f>L156+M156+N156+O156+P156+Q156+R156+S156-K156</f>
        <v>609</v>
      </c>
      <c r="K156" s="92"/>
      <c r="L156" s="91"/>
      <c r="M156" s="92"/>
      <c r="N156" s="91"/>
      <c r="O156" s="91"/>
      <c r="P156" s="92"/>
      <c r="Q156" s="92"/>
      <c r="R156" s="92"/>
      <c r="S156" s="92">
        <v>609</v>
      </c>
      <c r="T156" s="112"/>
      <c r="U156" s="274" t="s">
        <v>678</v>
      </c>
      <c r="V156" s="273" t="str">
        <f>IF(C156="","000",C156)&amp;IF(D156="","000",D156)&amp;IF(E156="","0000",E156)&amp;IF(F156="","0000000000",F156)&amp;IF(G156="","000",G156)</f>
        <v>34400008010000000000000</v>
      </c>
    </row>
    <row r="157" spans="1:22" s="18" customFormat="1" ht="22.5">
      <c r="A157" s="280" t="s">
        <v>741</v>
      </c>
      <c r="B157" s="279" t="s">
        <v>651</v>
      </c>
      <c r="C157" s="278" t="s">
        <v>511</v>
      </c>
      <c r="D157" s="284" t="s">
        <v>647</v>
      </c>
      <c r="E157" s="283" t="s">
        <v>688</v>
      </c>
      <c r="F157" s="282" t="s">
        <v>646</v>
      </c>
      <c r="G157" s="281" t="s">
        <v>647</v>
      </c>
      <c r="H157" s="118">
        <f>J157+T157-I157</f>
        <v>49200.05</v>
      </c>
      <c r="I157" s="98"/>
      <c r="J157" s="89">
        <f>L157+M157+N157+O157+P157+Q157+R157+S157-K157</f>
        <v>49200.05</v>
      </c>
      <c r="K157" s="92"/>
      <c r="L157" s="91"/>
      <c r="M157" s="92"/>
      <c r="N157" s="91"/>
      <c r="O157" s="91"/>
      <c r="P157" s="92"/>
      <c r="Q157" s="92">
        <v>31350</v>
      </c>
      <c r="R157" s="92">
        <v>17850.05</v>
      </c>
      <c r="S157" s="92"/>
      <c r="T157" s="112"/>
      <c r="U157" s="274" t="s">
        <v>689</v>
      </c>
      <c r="V157" s="273" t="str">
        <f>IF(C157="","000",C157)&amp;IF(D157="","000",D157)&amp;IF(E157="","0000",E157)&amp;IF(F157="","0000000000",F157)&amp;IF(G157="","000",G157)</f>
        <v>34600001030000000000000</v>
      </c>
    </row>
    <row r="158" spans="1:22" s="18" customFormat="1" ht="22.5">
      <c r="A158" s="280" t="s">
        <v>741</v>
      </c>
      <c r="B158" s="279" t="s">
        <v>651</v>
      </c>
      <c r="C158" s="278" t="s">
        <v>511</v>
      </c>
      <c r="D158" s="284" t="s">
        <v>647</v>
      </c>
      <c r="E158" s="283" t="s">
        <v>658</v>
      </c>
      <c r="F158" s="282" t="s">
        <v>646</v>
      </c>
      <c r="G158" s="281" t="s">
        <v>647</v>
      </c>
      <c r="H158" s="118">
        <f>J158+T158-I158</f>
        <v>848833.31</v>
      </c>
      <c r="I158" s="98"/>
      <c r="J158" s="89">
        <f>L158+M158+N158+O158+P158+Q158+R158+S158-K158</f>
        <v>848833.31</v>
      </c>
      <c r="K158" s="92"/>
      <c r="L158" s="91"/>
      <c r="M158" s="92"/>
      <c r="N158" s="91"/>
      <c r="O158" s="91"/>
      <c r="P158" s="92"/>
      <c r="Q158" s="92">
        <v>350069.41</v>
      </c>
      <c r="R158" s="92"/>
      <c r="S158" s="92">
        <v>498763.9</v>
      </c>
      <c r="T158" s="112"/>
      <c r="U158" s="274" t="s">
        <v>659</v>
      </c>
      <c r="V158" s="273" t="str">
        <f>IF(C158="","000",C158)&amp;IF(D158="","000",D158)&amp;IF(E158="","0000",E158)&amp;IF(F158="","0000000000",F158)&amp;IF(G158="","000",G158)</f>
        <v>34600001040000000000000</v>
      </c>
    </row>
    <row r="159" spans="1:22" s="18" customFormat="1" ht="22.5">
      <c r="A159" s="280" t="s">
        <v>741</v>
      </c>
      <c r="B159" s="279" t="s">
        <v>651</v>
      </c>
      <c r="C159" s="278" t="s">
        <v>511</v>
      </c>
      <c r="D159" s="284" t="s">
        <v>647</v>
      </c>
      <c r="E159" s="283" t="s">
        <v>660</v>
      </c>
      <c r="F159" s="282" t="s">
        <v>646</v>
      </c>
      <c r="G159" s="281" t="s">
        <v>647</v>
      </c>
      <c r="H159" s="118">
        <f>J159+T159-I159</f>
        <v>5468.72</v>
      </c>
      <c r="I159" s="98"/>
      <c r="J159" s="89">
        <f>L159+M159+N159+O159+P159+Q159+R159+S159-K159</f>
        <v>5468.72</v>
      </c>
      <c r="K159" s="92"/>
      <c r="L159" s="91"/>
      <c r="M159" s="92"/>
      <c r="N159" s="91"/>
      <c r="O159" s="91"/>
      <c r="P159" s="92"/>
      <c r="Q159" s="92">
        <v>5468.72</v>
      </c>
      <c r="R159" s="92"/>
      <c r="S159" s="92"/>
      <c r="T159" s="112"/>
      <c r="U159" s="274" t="s">
        <v>661</v>
      </c>
      <c r="V159" s="273" t="str">
        <f>IF(C159="","000",C159)&amp;IF(D159="","000",D159)&amp;IF(E159="","0000",E159)&amp;IF(F159="","0000000000",F159)&amp;IF(G159="","000",G159)</f>
        <v>34600001060000000000000</v>
      </c>
    </row>
    <row r="160" spans="1:22" s="18" customFormat="1" ht="22.5">
      <c r="A160" s="280" t="s">
        <v>741</v>
      </c>
      <c r="B160" s="279" t="s">
        <v>651</v>
      </c>
      <c r="C160" s="278" t="s">
        <v>511</v>
      </c>
      <c r="D160" s="284" t="s">
        <v>647</v>
      </c>
      <c r="E160" s="283" t="s">
        <v>669</v>
      </c>
      <c r="F160" s="282" t="s">
        <v>646</v>
      </c>
      <c r="G160" s="281" t="s">
        <v>647</v>
      </c>
      <c r="H160" s="118">
        <f>J160+T160-I160</f>
        <v>181675</v>
      </c>
      <c r="I160" s="98"/>
      <c r="J160" s="89">
        <f>L160+M160+N160+O160+P160+Q160+R160+S160-K160</f>
        <v>181675</v>
      </c>
      <c r="K160" s="92"/>
      <c r="L160" s="91"/>
      <c r="M160" s="92"/>
      <c r="N160" s="91"/>
      <c r="O160" s="91"/>
      <c r="P160" s="92"/>
      <c r="Q160" s="92">
        <v>67400</v>
      </c>
      <c r="R160" s="92"/>
      <c r="S160" s="92">
        <v>114275</v>
      </c>
      <c r="T160" s="112"/>
      <c r="U160" s="274" t="s">
        <v>670</v>
      </c>
      <c r="V160" s="273" t="str">
        <f>IF(C160="","000",C160)&amp;IF(D160="","000",D160)&amp;IF(E160="","0000",E160)&amp;IF(F160="","0000000000",F160)&amp;IF(G160="","000",G160)</f>
        <v>34600001130000000000000</v>
      </c>
    </row>
    <row r="161" spans="1:22" s="18" customFormat="1" ht="22.5">
      <c r="A161" s="280" t="s">
        <v>741</v>
      </c>
      <c r="B161" s="279" t="s">
        <v>651</v>
      </c>
      <c r="C161" s="278" t="s">
        <v>511</v>
      </c>
      <c r="D161" s="284" t="s">
        <v>647</v>
      </c>
      <c r="E161" s="283" t="s">
        <v>662</v>
      </c>
      <c r="F161" s="282" t="s">
        <v>646</v>
      </c>
      <c r="G161" s="281" t="s">
        <v>647</v>
      </c>
      <c r="H161" s="118">
        <f>J161+T161-I161</f>
        <v>28128.46</v>
      </c>
      <c r="I161" s="98"/>
      <c r="J161" s="89">
        <f>L161+M161+N161+O161+P161+Q161+R161+S161-K161</f>
        <v>28128.46</v>
      </c>
      <c r="K161" s="92"/>
      <c r="L161" s="91"/>
      <c r="M161" s="92"/>
      <c r="N161" s="91"/>
      <c r="O161" s="91"/>
      <c r="P161" s="92"/>
      <c r="Q161" s="92"/>
      <c r="R161" s="92"/>
      <c r="S161" s="92">
        <v>28128.46</v>
      </c>
      <c r="T161" s="112"/>
      <c r="U161" s="274" t="s">
        <v>663</v>
      </c>
      <c r="V161" s="273" t="str">
        <f>IF(C161="","000",C161)&amp;IF(D161="","000",D161)&amp;IF(E161="","0000",E161)&amp;IF(F161="","0000000000",F161)&amp;IF(G161="","000",G161)</f>
        <v>34600002030000000000000</v>
      </c>
    </row>
    <row r="162" spans="1:22" s="18" customFormat="1" ht="22.5">
      <c r="A162" s="280" t="s">
        <v>741</v>
      </c>
      <c r="B162" s="279" t="s">
        <v>651</v>
      </c>
      <c r="C162" s="278" t="s">
        <v>511</v>
      </c>
      <c r="D162" s="284" t="s">
        <v>647</v>
      </c>
      <c r="E162" s="283" t="s">
        <v>674</v>
      </c>
      <c r="F162" s="282" t="s">
        <v>646</v>
      </c>
      <c r="G162" s="281" t="s">
        <v>647</v>
      </c>
      <c r="H162" s="118">
        <f>J162+T162-I162</f>
        <v>6158</v>
      </c>
      <c r="I162" s="98"/>
      <c r="J162" s="89">
        <f>L162+M162+N162+O162+P162+Q162+R162+S162-K162</f>
        <v>6158</v>
      </c>
      <c r="K162" s="92"/>
      <c r="L162" s="91"/>
      <c r="M162" s="92"/>
      <c r="N162" s="91"/>
      <c r="O162" s="91"/>
      <c r="P162" s="92"/>
      <c r="Q162" s="92"/>
      <c r="R162" s="92"/>
      <c r="S162" s="92">
        <v>6158</v>
      </c>
      <c r="T162" s="112"/>
      <c r="U162" s="274" t="s">
        <v>675</v>
      </c>
      <c r="V162" s="273" t="str">
        <f>IF(C162="","000",C162)&amp;IF(D162="","000",D162)&amp;IF(E162="","0000",E162)&amp;IF(F162="","0000000000",F162)&amp;IF(G162="","000",G162)</f>
        <v>34600003100000000000000</v>
      </c>
    </row>
    <row r="163" spans="1:22" s="18" customFormat="1" ht="22.5">
      <c r="A163" s="280" t="s">
        <v>741</v>
      </c>
      <c r="B163" s="279" t="s">
        <v>651</v>
      </c>
      <c r="C163" s="278" t="s">
        <v>511</v>
      </c>
      <c r="D163" s="284" t="s">
        <v>647</v>
      </c>
      <c r="E163" s="283" t="s">
        <v>248</v>
      </c>
      <c r="F163" s="282" t="s">
        <v>646</v>
      </c>
      <c r="G163" s="281" t="s">
        <v>647</v>
      </c>
      <c r="H163" s="118">
        <f>J163+T163-I163</f>
        <v>150055.70000000001</v>
      </c>
      <c r="I163" s="98"/>
      <c r="J163" s="89">
        <f>L163+M163+N163+O163+P163+Q163+R163+S163-K163</f>
        <v>150055.70000000001</v>
      </c>
      <c r="K163" s="92"/>
      <c r="L163" s="91"/>
      <c r="M163" s="92"/>
      <c r="N163" s="91"/>
      <c r="O163" s="91"/>
      <c r="P163" s="92"/>
      <c r="Q163" s="92">
        <v>34786</v>
      </c>
      <c r="R163" s="92"/>
      <c r="S163" s="92">
        <v>115269.7</v>
      </c>
      <c r="T163" s="112"/>
      <c r="U163" s="274" t="s">
        <v>676</v>
      </c>
      <c r="V163" s="273" t="str">
        <f>IF(C163="","000",C163)&amp;IF(D163="","000",D163)&amp;IF(E163="","0000",E163)&amp;IF(F163="","0000000000",F163)&amp;IF(G163="","000",G163)</f>
        <v>34600004090000000000000</v>
      </c>
    </row>
    <row r="164" spans="1:22" s="18" customFormat="1" ht="22.5">
      <c r="A164" s="280" t="s">
        <v>741</v>
      </c>
      <c r="B164" s="279" t="s">
        <v>651</v>
      </c>
      <c r="C164" s="278" t="s">
        <v>511</v>
      </c>
      <c r="D164" s="284" t="s">
        <v>647</v>
      </c>
      <c r="E164" s="283" t="s">
        <v>671</v>
      </c>
      <c r="F164" s="282" t="s">
        <v>646</v>
      </c>
      <c r="G164" s="281" t="s">
        <v>647</v>
      </c>
      <c r="H164" s="118">
        <f>J164+T164-I164</f>
        <v>29770</v>
      </c>
      <c r="I164" s="98"/>
      <c r="J164" s="89">
        <f>L164+M164+N164+O164+P164+Q164+R164+S164-K164</f>
        <v>29770</v>
      </c>
      <c r="K164" s="92"/>
      <c r="L164" s="91"/>
      <c r="M164" s="92"/>
      <c r="N164" s="91"/>
      <c r="O164" s="91"/>
      <c r="P164" s="92"/>
      <c r="Q164" s="92"/>
      <c r="R164" s="92"/>
      <c r="S164" s="92">
        <v>29770</v>
      </c>
      <c r="T164" s="112"/>
      <c r="U164" s="274" t="s">
        <v>672</v>
      </c>
      <c r="V164" s="273" t="str">
        <f>IF(C164="","000",C164)&amp;IF(D164="","000",D164)&amp;IF(E164="","0000",E164)&amp;IF(F164="","0000000000",F164)&amp;IF(G164="","000",G164)</f>
        <v>34600004100000000000000</v>
      </c>
    </row>
    <row r="165" spans="1:22" s="18" customFormat="1" ht="22.5">
      <c r="A165" s="280" t="s">
        <v>741</v>
      </c>
      <c r="B165" s="279" t="s">
        <v>651</v>
      </c>
      <c r="C165" s="278" t="s">
        <v>511</v>
      </c>
      <c r="D165" s="284" t="s">
        <v>647</v>
      </c>
      <c r="E165" s="283" t="s">
        <v>693</v>
      </c>
      <c r="F165" s="282" t="s">
        <v>646</v>
      </c>
      <c r="G165" s="281" t="s">
        <v>647</v>
      </c>
      <c r="H165" s="118">
        <f>J165+T165-I165</f>
        <v>7000</v>
      </c>
      <c r="I165" s="98"/>
      <c r="J165" s="89">
        <f>L165+M165+N165+O165+P165+Q165+R165+S165-K165</f>
        <v>7000</v>
      </c>
      <c r="K165" s="92"/>
      <c r="L165" s="91"/>
      <c r="M165" s="92"/>
      <c r="N165" s="91"/>
      <c r="O165" s="91"/>
      <c r="P165" s="92"/>
      <c r="Q165" s="92"/>
      <c r="R165" s="92"/>
      <c r="S165" s="92">
        <v>7000</v>
      </c>
      <c r="T165" s="112"/>
      <c r="U165" s="274" t="s">
        <v>694</v>
      </c>
      <c r="V165" s="273" t="str">
        <f>IF(C165="","000",C165)&amp;IF(D165="","000",D165)&amp;IF(E165="","0000",E165)&amp;IF(F165="","0000000000",F165)&amp;IF(G165="","000",G165)</f>
        <v>34600004120000000000000</v>
      </c>
    </row>
    <row r="166" spans="1:22" s="18" customFormat="1" ht="22.5">
      <c r="A166" s="280" t="s">
        <v>741</v>
      </c>
      <c r="B166" s="279" t="s">
        <v>651</v>
      </c>
      <c r="C166" s="278" t="s">
        <v>511</v>
      </c>
      <c r="D166" s="284" t="s">
        <v>647</v>
      </c>
      <c r="E166" s="283" t="s">
        <v>250</v>
      </c>
      <c r="F166" s="282" t="s">
        <v>646</v>
      </c>
      <c r="G166" s="281" t="s">
        <v>647</v>
      </c>
      <c r="H166" s="118">
        <f>J166+T166-I166</f>
        <v>4000</v>
      </c>
      <c r="I166" s="98"/>
      <c r="J166" s="89">
        <f>L166+M166+N166+O166+P166+Q166+R166+S166-K166</f>
        <v>4000</v>
      </c>
      <c r="K166" s="92"/>
      <c r="L166" s="91"/>
      <c r="M166" s="92"/>
      <c r="N166" s="91"/>
      <c r="O166" s="91"/>
      <c r="P166" s="92"/>
      <c r="Q166" s="92"/>
      <c r="R166" s="92"/>
      <c r="S166" s="92">
        <v>4000</v>
      </c>
      <c r="T166" s="112"/>
      <c r="U166" s="274" t="s">
        <v>686</v>
      </c>
      <c r="V166" s="273" t="str">
        <f>IF(C166="","000",C166)&amp;IF(D166="","000",D166)&amp;IF(E166="","0000",E166)&amp;IF(F166="","0000000000",F166)&amp;IF(G166="","000",G166)</f>
        <v>34600005020000000000000</v>
      </c>
    </row>
    <row r="167" spans="1:22" s="18" customFormat="1" ht="22.5">
      <c r="A167" s="280" t="s">
        <v>741</v>
      </c>
      <c r="B167" s="279" t="s">
        <v>651</v>
      </c>
      <c r="C167" s="278" t="s">
        <v>511</v>
      </c>
      <c r="D167" s="284" t="s">
        <v>647</v>
      </c>
      <c r="E167" s="283" t="s">
        <v>251</v>
      </c>
      <c r="F167" s="282" t="s">
        <v>646</v>
      </c>
      <c r="G167" s="281" t="s">
        <v>647</v>
      </c>
      <c r="H167" s="118">
        <f>J167+T167-I167</f>
        <v>510563.33</v>
      </c>
      <c r="I167" s="98"/>
      <c r="J167" s="89">
        <f>L167+M167+N167+O167+P167+Q167+R167+S167-K167</f>
        <v>510563.33</v>
      </c>
      <c r="K167" s="92"/>
      <c r="L167" s="91"/>
      <c r="M167" s="92"/>
      <c r="N167" s="91"/>
      <c r="O167" s="91"/>
      <c r="P167" s="92"/>
      <c r="Q167" s="92"/>
      <c r="R167" s="92">
        <v>14378.35</v>
      </c>
      <c r="S167" s="92">
        <v>496184.98</v>
      </c>
      <c r="T167" s="112"/>
      <c r="U167" s="274" t="s">
        <v>677</v>
      </c>
      <c r="V167" s="273" t="str">
        <f>IF(C167="","000",C167)&amp;IF(D167="","000",D167)&amp;IF(E167="","0000",E167)&amp;IF(F167="","0000000000",F167)&amp;IF(G167="","000",G167)</f>
        <v>34600005030000000000000</v>
      </c>
    </row>
    <row r="168" spans="1:22" s="18" customFormat="1" ht="22.5">
      <c r="A168" s="280" t="s">
        <v>741</v>
      </c>
      <c r="B168" s="279" t="s">
        <v>651</v>
      </c>
      <c r="C168" s="278" t="s">
        <v>511</v>
      </c>
      <c r="D168" s="284" t="s">
        <v>647</v>
      </c>
      <c r="E168" s="283" t="s">
        <v>278</v>
      </c>
      <c r="F168" s="282" t="s">
        <v>646</v>
      </c>
      <c r="G168" s="281" t="s">
        <v>647</v>
      </c>
      <c r="H168" s="118">
        <f>J168+T168-I168</f>
        <v>10770</v>
      </c>
      <c r="I168" s="98"/>
      <c r="J168" s="89">
        <f>L168+M168+N168+O168+P168+Q168+R168+S168-K168</f>
        <v>10770</v>
      </c>
      <c r="K168" s="92"/>
      <c r="L168" s="91"/>
      <c r="M168" s="92"/>
      <c r="N168" s="91"/>
      <c r="O168" s="91"/>
      <c r="P168" s="92"/>
      <c r="Q168" s="92"/>
      <c r="R168" s="92"/>
      <c r="S168" s="92">
        <v>10770</v>
      </c>
      <c r="T168" s="112"/>
      <c r="U168" s="274" t="s">
        <v>695</v>
      </c>
      <c r="V168" s="273" t="str">
        <f>IF(C168="","000",C168)&amp;IF(D168="","000",D168)&amp;IF(E168="","0000",E168)&amp;IF(F168="","0000000000",F168)&amp;IF(G168="","000",G168)</f>
        <v>34600007070000000000000</v>
      </c>
    </row>
    <row r="169" spans="1:22" s="18" customFormat="1" ht="22.5">
      <c r="A169" s="280" t="s">
        <v>741</v>
      </c>
      <c r="B169" s="279" t="s">
        <v>651</v>
      </c>
      <c r="C169" s="278" t="s">
        <v>511</v>
      </c>
      <c r="D169" s="284" t="s">
        <v>647</v>
      </c>
      <c r="E169" s="283" t="s">
        <v>276</v>
      </c>
      <c r="F169" s="282" t="s">
        <v>646</v>
      </c>
      <c r="G169" s="281" t="s">
        <v>647</v>
      </c>
      <c r="H169" s="118">
        <f>J169+T169-I169</f>
        <v>28820.99</v>
      </c>
      <c r="I169" s="98"/>
      <c r="J169" s="89">
        <f>L169+M169+N169+O169+P169+Q169+R169+S169-K169</f>
        <v>28820.99</v>
      </c>
      <c r="K169" s="92"/>
      <c r="L169" s="91"/>
      <c r="M169" s="92"/>
      <c r="N169" s="91"/>
      <c r="O169" s="91"/>
      <c r="P169" s="92"/>
      <c r="Q169" s="92">
        <v>28820.99</v>
      </c>
      <c r="R169" s="92"/>
      <c r="S169" s="92"/>
      <c r="T169" s="112"/>
      <c r="U169" s="274" t="s">
        <v>664</v>
      </c>
      <c r="V169" s="273" t="str">
        <f>IF(C169="","000",C169)&amp;IF(D169="","000",D169)&amp;IF(E169="","0000",E169)&amp;IF(F169="","0000000000",F169)&amp;IF(G169="","000",G169)</f>
        <v>34600007090000000000000</v>
      </c>
    </row>
    <row r="170" spans="1:22" s="18" customFormat="1" ht="22.5">
      <c r="A170" s="280" t="s">
        <v>741</v>
      </c>
      <c r="B170" s="279" t="s">
        <v>651</v>
      </c>
      <c r="C170" s="278" t="s">
        <v>511</v>
      </c>
      <c r="D170" s="284" t="s">
        <v>647</v>
      </c>
      <c r="E170" s="283" t="s">
        <v>288</v>
      </c>
      <c r="F170" s="282" t="s">
        <v>646</v>
      </c>
      <c r="G170" s="281" t="s">
        <v>647</v>
      </c>
      <c r="H170" s="118">
        <f>J170+T170-I170</f>
        <v>201902.7</v>
      </c>
      <c r="I170" s="98"/>
      <c r="J170" s="89">
        <f>L170+M170+N170+O170+P170+Q170+R170+S170-K170</f>
        <v>201902.7</v>
      </c>
      <c r="K170" s="92"/>
      <c r="L170" s="91"/>
      <c r="M170" s="92"/>
      <c r="N170" s="91"/>
      <c r="O170" s="91"/>
      <c r="P170" s="92"/>
      <c r="Q170" s="92">
        <v>6599</v>
      </c>
      <c r="R170" s="92">
        <v>1959</v>
      </c>
      <c r="S170" s="92">
        <v>193344.7</v>
      </c>
      <c r="T170" s="112"/>
      <c r="U170" s="274" t="s">
        <v>678</v>
      </c>
      <c r="V170" s="273" t="str">
        <f>IF(C170="","000",C170)&amp;IF(D170="","000",D170)&amp;IF(E170="","0000",E170)&amp;IF(F170="","0000000000",F170)&amp;IF(G170="","000",G170)</f>
        <v>34600008010000000000000</v>
      </c>
    </row>
    <row r="171" spans="1:22" s="18" customFormat="1" ht="22.5">
      <c r="A171" s="280" t="s">
        <v>741</v>
      </c>
      <c r="B171" s="279" t="s">
        <v>651</v>
      </c>
      <c r="C171" s="278" t="s">
        <v>511</v>
      </c>
      <c r="D171" s="284" t="s">
        <v>647</v>
      </c>
      <c r="E171" s="283" t="s">
        <v>291</v>
      </c>
      <c r="F171" s="282" t="s">
        <v>646</v>
      </c>
      <c r="G171" s="281" t="s">
        <v>647</v>
      </c>
      <c r="H171" s="118">
        <f>J171+T171-I171</f>
        <v>39109.79</v>
      </c>
      <c r="I171" s="98"/>
      <c r="J171" s="89">
        <f>L171+M171+N171+O171+P171+Q171+R171+S171-K171</f>
        <v>39109.79</v>
      </c>
      <c r="K171" s="92"/>
      <c r="L171" s="91"/>
      <c r="M171" s="92"/>
      <c r="N171" s="91"/>
      <c r="O171" s="91"/>
      <c r="P171" s="92"/>
      <c r="Q171" s="92">
        <v>39109.79</v>
      </c>
      <c r="R171" s="92"/>
      <c r="S171" s="92"/>
      <c r="T171" s="112"/>
      <c r="U171" s="274" t="s">
        <v>665</v>
      </c>
      <c r="V171" s="273" t="str">
        <f>IF(C171="","000",C171)&amp;IF(D171="","000",D171)&amp;IF(E171="","0000",E171)&amp;IF(F171="","0000000000",F171)&amp;IF(G171="","000",G171)</f>
        <v>34600008040000000000000</v>
      </c>
    </row>
    <row r="172" spans="1:22" s="18" customFormat="1" ht="22.5">
      <c r="A172" s="280" t="s">
        <v>741</v>
      </c>
      <c r="B172" s="279" t="s">
        <v>651</v>
      </c>
      <c r="C172" s="278" t="s">
        <v>511</v>
      </c>
      <c r="D172" s="284" t="s">
        <v>647</v>
      </c>
      <c r="E172" s="283" t="s">
        <v>683</v>
      </c>
      <c r="F172" s="282" t="s">
        <v>646</v>
      </c>
      <c r="G172" s="281" t="s">
        <v>647</v>
      </c>
      <c r="H172" s="118">
        <f>J172+T172-I172</f>
        <v>449438</v>
      </c>
      <c r="I172" s="98"/>
      <c r="J172" s="89">
        <f>L172+M172+N172+O172+P172+Q172+R172+S172-K172</f>
        <v>449438</v>
      </c>
      <c r="K172" s="92"/>
      <c r="L172" s="91"/>
      <c r="M172" s="92"/>
      <c r="N172" s="91"/>
      <c r="O172" s="91"/>
      <c r="P172" s="92"/>
      <c r="Q172" s="92"/>
      <c r="R172" s="92">
        <v>424250</v>
      </c>
      <c r="S172" s="92">
        <v>25188</v>
      </c>
      <c r="T172" s="112"/>
      <c r="U172" s="274" t="s">
        <v>684</v>
      </c>
      <c r="V172" s="273" t="str">
        <f>IF(C172="","000",C172)&amp;IF(D172="","000",D172)&amp;IF(E172="","0000",E172)&amp;IF(F172="","0000000000",F172)&amp;IF(G172="","000",G172)</f>
        <v>34600011010000000000000</v>
      </c>
    </row>
    <row r="173" spans="1:22" s="18" customFormat="1" ht="22.5">
      <c r="A173" s="280" t="s">
        <v>741</v>
      </c>
      <c r="B173" s="279" t="s">
        <v>651</v>
      </c>
      <c r="C173" s="278" t="s">
        <v>511</v>
      </c>
      <c r="D173" s="284" t="s">
        <v>647</v>
      </c>
      <c r="E173" s="283" t="s">
        <v>308</v>
      </c>
      <c r="F173" s="282" t="s">
        <v>646</v>
      </c>
      <c r="G173" s="281" t="s">
        <v>647</v>
      </c>
      <c r="H173" s="118">
        <f>J173+T173-I173</f>
        <v>10496</v>
      </c>
      <c r="I173" s="98"/>
      <c r="J173" s="89">
        <f>L173+M173+N173+O173+P173+Q173+R173+S173-K173</f>
        <v>10496</v>
      </c>
      <c r="K173" s="92"/>
      <c r="L173" s="91"/>
      <c r="M173" s="92"/>
      <c r="N173" s="91"/>
      <c r="O173" s="91"/>
      <c r="P173" s="92"/>
      <c r="Q173" s="92"/>
      <c r="R173" s="92"/>
      <c r="S173" s="92">
        <v>10496</v>
      </c>
      <c r="T173" s="112"/>
      <c r="U173" s="274" t="s">
        <v>699</v>
      </c>
      <c r="V173" s="273" t="str">
        <f>IF(C173="","000",C173)&amp;IF(D173="","000",D173)&amp;IF(E173="","0000",E173)&amp;IF(F173="","0000000000",F173)&amp;IF(G173="","000",G173)</f>
        <v>34600012020000000000000</v>
      </c>
    </row>
    <row r="174" spans="1:22" s="18" customFormat="1" ht="22.5">
      <c r="A174" s="280" t="s">
        <v>742</v>
      </c>
      <c r="B174" s="279" t="s">
        <v>651</v>
      </c>
      <c r="C174" s="278" t="s">
        <v>514</v>
      </c>
      <c r="D174" s="284" t="s">
        <v>647</v>
      </c>
      <c r="E174" s="283" t="s">
        <v>658</v>
      </c>
      <c r="F174" s="282" t="s">
        <v>646</v>
      </c>
      <c r="G174" s="281" t="s">
        <v>647</v>
      </c>
      <c r="H174" s="118">
        <f>J174+T174-I174</f>
        <v>13985.94</v>
      </c>
      <c r="I174" s="98"/>
      <c r="J174" s="89">
        <f>L174+M174+N174+O174+P174+Q174+R174+S174-K174</f>
        <v>13985.94</v>
      </c>
      <c r="K174" s="92"/>
      <c r="L174" s="91"/>
      <c r="M174" s="92"/>
      <c r="N174" s="91"/>
      <c r="O174" s="91"/>
      <c r="P174" s="92"/>
      <c r="Q174" s="92">
        <v>3751</v>
      </c>
      <c r="R174" s="92"/>
      <c r="S174" s="92">
        <v>10234.94</v>
      </c>
      <c r="T174" s="112"/>
      <c r="U174" s="274" t="s">
        <v>659</v>
      </c>
      <c r="V174" s="273" t="str">
        <f>IF(C174="","000",C174)&amp;IF(D174="","000",D174)&amp;IF(E174="","0000",E174)&amp;IF(F174="","0000000000",F174)&amp;IF(G174="","000",G174)</f>
        <v>34900001040000000000000</v>
      </c>
    </row>
    <row r="175" spans="1:22" s="18" customFormat="1" ht="22.5">
      <c r="A175" s="280" t="s">
        <v>742</v>
      </c>
      <c r="B175" s="279" t="s">
        <v>651</v>
      </c>
      <c r="C175" s="278" t="s">
        <v>514</v>
      </c>
      <c r="D175" s="284" t="s">
        <v>647</v>
      </c>
      <c r="E175" s="283" t="s">
        <v>660</v>
      </c>
      <c r="F175" s="282" t="s">
        <v>646</v>
      </c>
      <c r="G175" s="281" t="s">
        <v>647</v>
      </c>
      <c r="H175" s="118">
        <f>J175+T175-I175</f>
        <v>38846</v>
      </c>
      <c r="I175" s="98"/>
      <c r="J175" s="89">
        <f>L175+M175+N175+O175+P175+Q175+R175+S175-K175</f>
        <v>38846</v>
      </c>
      <c r="K175" s="92"/>
      <c r="L175" s="91"/>
      <c r="M175" s="92"/>
      <c r="N175" s="91"/>
      <c r="O175" s="91"/>
      <c r="P175" s="92"/>
      <c r="Q175" s="92">
        <v>38846</v>
      </c>
      <c r="R175" s="92"/>
      <c r="S175" s="92"/>
      <c r="T175" s="112"/>
      <c r="U175" s="274" t="s">
        <v>661</v>
      </c>
      <c r="V175" s="273" t="str">
        <f>IF(C175="","000",C175)&amp;IF(D175="","000",D175)&amp;IF(E175="","0000",E175)&amp;IF(F175="","0000000000",F175)&amp;IF(G175="","000",G175)</f>
        <v>34900001060000000000000</v>
      </c>
    </row>
    <row r="176" spans="1:22" s="18" customFormat="1" ht="22.5">
      <c r="A176" s="280" t="s">
        <v>742</v>
      </c>
      <c r="B176" s="279" t="s">
        <v>651</v>
      </c>
      <c r="C176" s="278" t="s">
        <v>514</v>
      </c>
      <c r="D176" s="284" t="s">
        <v>647</v>
      </c>
      <c r="E176" s="283" t="s">
        <v>669</v>
      </c>
      <c r="F176" s="282" t="s">
        <v>646</v>
      </c>
      <c r="G176" s="281" t="s">
        <v>647</v>
      </c>
      <c r="H176" s="118">
        <f>J176+T176-I176</f>
        <v>3885</v>
      </c>
      <c r="I176" s="98"/>
      <c r="J176" s="89">
        <f>L176+M176+N176+O176+P176+Q176+R176+S176-K176</f>
        <v>3885</v>
      </c>
      <c r="K176" s="92"/>
      <c r="L176" s="91"/>
      <c r="M176" s="92"/>
      <c r="N176" s="91"/>
      <c r="O176" s="91"/>
      <c r="P176" s="92"/>
      <c r="Q176" s="92">
        <v>885</v>
      </c>
      <c r="R176" s="92"/>
      <c r="S176" s="92">
        <v>3000</v>
      </c>
      <c r="T176" s="112"/>
      <c r="U176" s="274" t="s">
        <v>670</v>
      </c>
      <c r="V176" s="273" t="str">
        <f>IF(C176="","000",C176)&amp;IF(D176="","000",D176)&amp;IF(E176="","0000",E176)&amp;IF(F176="","0000000000",F176)&amp;IF(G176="","000",G176)</f>
        <v>34900001130000000000000</v>
      </c>
    </row>
    <row r="177" spans="1:22" s="18" customFormat="1" ht="22.5">
      <c r="A177" s="280" t="s">
        <v>742</v>
      </c>
      <c r="B177" s="279" t="s">
        <v>651</v>
      </c>
      <c r="C177" s="278" t="s">
        <v>514</v>
      </c>
      <c r="D177" s="284" t="s">
        <v>647</v>
      </c>
      <c r="E177" s="283" t="s">
        <v>674</v>
      </c>
      <c r="F177" s="282" t="s">
        <v>646</v>
      </c>
      <c r="G177" s="281" t="s">
        <v>647</v>
      </c>
      <c r="H177" s="118">
        <f>J177+T177-I177</f>
        <v>2400</v>
      </c>
      <c r="I177" s="98"/>
      <c r="J177" s="89">
        <f>L177+M177+N177+O177+P177+Q177+R177+S177-K177</f>
        <v>2400</v>
      </c>
      <c r="K177" s="92"/>
      <c r="L177" s="91"/>
      <c r="M177" s="92"/>
      <c r="N177" s="91"/>
      <c r="O177" s="91"/>
      <c r="P177" s="92"/>
      <c r="Q177" s="92"/>
      <c r="R177" s="92"/>
      <c r="S177" s="92">
        <v>2400</v>
      </c>
      <c r="T177" s="112"/>
      <c r="U177" s="274" t="s">
        <v>675</v>
      </c>
      <c r="V177" s="273" t="str">
        <f>IF(C177="","000",C177)&amp;IF(D177="","000",D177)&amp;IF(E177="","0000",E177)&amp;IF(F177="","0000000000",F177)&amp;IF(G177="","000",G177)</f>
        <v>34900003100000000000000</v>
      </c>
    </row>
    <row r="178" spans="1:22" s="18" customFormat="1" ht="22.5">
      <c r="A178" s="280" t="s">
        <v>742</v>
      </c>
      <c r="B178" s="279" t="s">
        <v>651</v>
      </c>
      <c r="C178" s="278" t="s">
        <v>514</v>
      </c>
      <c r="D178" s="284" t="s">
        <v>647</v>
      </c>
      <c r="E178" s="283" t="s">
        <v>251</v>
      </c>
      <c r="F178" s="282" t="s">
        <v>646</v>
      </c>
      <c r="G178" s="281" t="s">
        <v>647</v>
      </c>
      <c r="H178" s="118">
        <f>J178+T178-I178</f>
        <v>123139</v>
      </c>
      <c r="I178" s="98"/>
      <c r="J178" s="89">
        <f>L178+M178+N178+O178+P178+Q178+R178+S178-K178</f>
        <v>123139</v>
      </c>
      <c r="K178" s="92"/>
      <c r="L178" s="91"/>
      <c r="M178" s="92"/>
      <c r="N178" s="91"/>
      <c r="O178" s="91"/>
      <c r="P178" s="92"/>
      <c r="Q178" s="92"/>
      <c r="R178" s="92"/>
      <c r="S178" s="92">
        <v>123139</v>
      </c>
      <c r="T178" s="112"/>
      <c r="U178" s="274" t="s">
        <v>677</v>
      </c>
      <c r="V178" s="273" t="str">
        <f>IF(C178="","000",C178)&amp;IF(D178="","000",D178)&amp;IF(E178="","0000",E178)&amp;IF(F178="","0000000000",F178)&amp;IF(G178="","000",G178)</f>
        <v>34900005030000000000000</v>
      </c>
    </row>
    <row r="179" spans="1:22" s="18" customFormat="1" ht="22.5">
      <c r="A179" s="280" t="s">
        <v>742</v>
      </c>
      <c r="B179" s="279" t="s">
        <v>651</v>
      </c>
      <c r="C179" s="278" t="s">
        <v>514</v>
      </c>
      <c r="D179" s="284" t="s">
        <v>647</v>
      </c>
      <c r="E179" s="283" t="s">
        <v>278</v>
      </c>
      <c r="F179" s="282" t="s">
        <v>646</v>
      </c>
      <c r="G179" s="281" t="s">
        <v>647</v>
      </c>
      <c r="H179" s="118">
        <f>J179+T179-I179</f>
        <v>28710</v>
      </c>
      <c r="I179" s="98"/>
      <c r="J179" s="89">
        <f>L179+M179+N179+O179+P179+Q179+R179+S179-K179</f>
        <v>28710</v>
      </c>
      <c r="K179" s="92"/>
      <c r="L179" s="91"/>
      <c r="M179" s="92"/>
      <c r="N179" s="91"/>
      <c r="O179" s="91"/>
      <c r="P179" s="92"/>
      <c r="Q179" s="92"/>
      <c r="R179" s="92"/>
      <c r="S179" s="92">
        <v>28710</v>
      </c>
      <c r="T179" s="112"/>
      <c r="U179" s="274" t="s">
        <v>695</v>
      </c>
      <c r="V179" s="273" t="str">
        <f>IF(C179="","000",C179)&amp;IF(D179="","000",D179)&amp;IF(E179="","0000",E179)&amp;IF(F179="","0000000000",F179)&amp;IF(G179="","000",G179)</f>
        <v>34900007070000000000000</v>
      </c>
    </row>
    <row r="180" spans="1:22" s="18" customFormat="1" ht="22.5">
      <c r="A180" s="280" t="s">
        <v>742</v>
      </c>
      <c r="B180" s="279" t="s">
        <v>651</v>
      </c>
      <c r="C180" s="278" t="s">
        <v>514</v>
      </c>
      <c r="D180" s="284" t="s">
        <v>647</v>
      </c>
      <c r="E180" s="283" t="s">
        <v>288</v>
      </c>
      <c r="F180" s="282" t="s">
        <v>646</v>
      </c>
      <c r="G180" s="281" t="s">
        <v>647</v>
      </c>
      <c r="H180" s="118">
        <f>J180+T180-I180</f>
        <v>423169.31</v>
      </c>
      <c r="I180" s="98"/>
      <c r="J180" s="89">
        <f>L180+M180+N180+O180+P180+Q180+R180+S180-K180</f>
        <v>423169.31</v>
      </c>
      <c r="K180" s="92"/>
      <c r="L180" s="91"/>
      <c r="M180" s="92"/>
      <c r="N180" s="91"/>
      <c r="O180" s="91"/>
      <c r="P180" s="92"/>
      <c r="Q180" s="92">
        <v>86554</v>
      </c>
      <c r="R180" s="92">
        <v>133395</v>
      </c>
      <c r="S180" s="92">
        <v>203220.31</v>
      </c>
      <c r="T180" s="112"/>
      <c r="U180" s="274" t="s">
        <v>678</v>
      </c>
      <c r="V180" s="273" t="str">
        <f>IF(C180="","000",C180)&amp;IF(D180="","000",D180)&amp;IF(E180="","0000",E180)&amp;IF(F180="","0000000000",F180)&amp;IF(G180="","000",G180)</f>
        <v>34900008010000000000000</v>
      </c>
    </row>
    <row r="181" spans="1:22" s="18" customFormat="1" ht="22.5">
      <c r="A181" s="280" t="s">
        <v>742</v>
      </c>
      <c r="B181" s="279" t="s">
        <v>651</v>
      </c>
      <c r="C181" s="278" t="s">
        <v>514</v>
      </c>
      <c r="D181" s="284" t="s">
        <v>647</v>
      </c>
      <c r="E181" s="283" t="s">
        <v>683</v>
      </c>
      <c r="F181" s="282" t="s">
        <v>646</v>
      </c>
      <c r="G181" s="281" t="s">
        <v>647</v>
      </c>
      <c r="H181" s="118">
        <f>J181+T181-I181</f>
        <v>8000</v>
      </c>
      <c r="I181" s="98"/>
      <c r="J181" s="89">
        <f>L181+M181+N181+O181+P181+Q181+R181+S181-K181</f>
        <v>8000</v>
      </c>
      <c r="K181" s="92"/>
      <c r="L181" s="91"/>
      <c r="M181" s="92"/>
      <c r="N181" s="91"/>
      <c r="O181" s="91"/>
      <c r="P181" s="92"/>
      <c r="Q181" s="92"/>
      <c r="R181" s="92"/>
      <c r="S181" s="92">
        <v>8000</v>
      </c>
      <c r="T181" s="112"/>
      <c r="U181" s="274" t="s">
        <v>684</v>
      </c>
      <c r="V181" s="273" t="str">
        <f>IF(C181="","000",C181)&amp;IF(D181="","000",D181)&amp;IF(E181="","0000",E181)&amp;IF(F181="","0000000000",F181)&amp;IF(G181="","000",G181)</f>
        <v>34900011010000000000000</v>
      </c>
    </row>
    <row r="182" spans="1:22" s="18" customFormat="1" ht="11.25" hidden="1">
      <c r="A182" s="280"/>
      <c r="B182" s="279"/>
      <c r="C182" s="278"/>
      <c r="D182" s="277"/>
      <c r="E182" s="276"/>
      <c r="F182" s="275"/>
      <c r="G182" s="21"/>
      <c r="H182" s="118"/>
      <c r="I182" s="98"/>
      <c r="J182" s="89"/>
      <c r="K182" s="92"/>
      <c r="L182" s="91"/>
      <c r="M182" s="92"/>
      <c r="N182" s="91"/>
      <c r="O182" s="91"/>
      <c r="P182" s="92"/>
      <c r="Q182" s="92"/>
      <c r="R182" s="92"/>
      <c r="S182" s="92"/>
      <c r="T182" s="112"/>
      <c r="U182" s="274"/>
      <c r="V182" s="273"/>
    </row>
    <row r="183" spans="1:22" s="1" customFormat="1" ht="15" customHeight="1" thickBot="1">
      <c r="A183" s="272" t="s">
        <v>645</v>
      </c>
      <c r="B183" s="271" t="s">
        <v>644</v>
      </c>
      <c r="C183" s="270"/>
      <c r="D183" s="269"/>
      <c r="E183" s="268"/>
      <c r="F183" s="268"/>
      <c r="G183" s="267"/>
      <c r="H183" s="102">
        <f>J183+T183-I183</f>
        <v>0</v>
      </c>
      <c r="I183" s="120"/>
      <c r="J183" s="102">
        <f>L183+M183+N183+O183+P183+Q183+R183+S183-K183</f>
        <v>0</v>
      </c>
      <c r="K183" s="120"/>
      <c r="L183" s="120"/>
      <c r="M183" s="120"/>
      <c r="N183" s="120"/>
      <c r="O183" s="120"/>
      <c r="P183" s="120"/>
      <c r="Q183" s="120"/>
      <c r="R183" s="120"/>
      <c r="S183" s="120"/>
      <c r="T183" s="186"/>
      <c r="U183" s="6"/>
    </row>
    <row r="184" spans="1:22" s="1" customFormat="1" ht="16.5" customHeight="1">
      <c r="A184" s="17"/>
      <c r="B184" s="266" t="s">
        <v>102</v>
      </c>
      <c r="C184" s="265"/>
      <c r="D184" s="265"/>
      <c r="E184" s="265"/>
      <c r="F184" s="265"/>
      <c r="G184" s="265"/>
      <c r="H184" s="236"/>
      <c r="I184" s="236"/>
      <c r="J184" s="236"/>
      <c r="K184" s="236"/>
      <c r="L184" s="236"/>
      <c r="M184" s="236"/>
      <c r="N184" s="236"/>
      <c r="O184" s="236"/>
      <c r="P184" s="236"/>
      <c r="Q184" s="236"/>
      <c r="R184" s="236"/>
      <c r="S184" s="236"/>
      <c r="T184" s="236"/>
      <c r="U184" s="28"/>
    </row>
    <row r="185" spans="1:22" s="1" customFormat="1" ht="17.25" customHeight="1">
      <c r="A185" s="18"/>
      <c r="C185" s="246"/>
      <c r="D185" s="246"/>
      <c r="E185" s="246"/>
      <c r="F185" s="246"/>
      <c r="G185" s="246"/>
      <c r="H185" s="264" t="s">
        <v>643</v>
      </c>
      <c r="I185" s="261"/>
      <c r="J185" s="263"/>
      <c r="K185" s="246"/>
      <c r="L185" s="260"/>
      <c r="M185" s="260"/>
      <c r="N185" s="53"/>
      <c r="O185" s="53"/>
      <c r="P185" s="53"/>
      <c r="Q185" s="53"/>
      <c r="R185" s="53"/>
      <c r="S185" s="53"/>
      <c r="T185" s="53"/>
      <c r="U185" s="53"/>
    </row>
    <row r="186" spans="1:22" s="1" customFormat="1" ht="17.25" customHeight="1">
      <c r="A186" s="10" t="s">
        <v>641</v>
      </c>
      <c r="B186" s="10"/>
      <c r="C186" s="10"/>
      <c r="D186" s="10"/>
      <c r="E186" s="10"/>
      <c r="F186" s="10"/>
      <c r="G186" s="10"/>
      <c r="H186" s="18"/>
      <c r="I186" s="245" t="s">
        <v>639</v>
      </c>
      <c r="J186" s="18"/>
      <c r="K186" s="246"/>
      <c r="L186" s="256" t="s">
        <v>638</v>
      </c>
      <c r="M186" s="256"/>
      <c r="N186" s="53"/>
      <c r="O186" s="53"/>
      <c r="P186" s="53"/>
      <c r="Q186" s="53"/>
      <c r="R186" s="53"/>
      <c r="S186" s="53"/>
      <c r="T186" s="53"/>
      <c r="U186" s="53"/>
    </row>
    <row r="187" spans="1:22" s="1" customFormat="1" ht="39" customHeight="1">
      <c r="A187" s="18"/>
      <c r="H187" s="262" t="s">
        <v>642</v>
      </c>
      <c r="I187" s="261"/>
      <c r="J187" s="18"/>
      <c r="K187" s="246"/>
      <c r="L187" s="260"/>
      <c r="M187" s="260"/>
      <c r="N187" s="53"/>
      <c r="O187" s="53"/>
      <c r="P187" s="53"/>
      <c r="Q187" s="53"/>
      <c r="R187" s="53"/>
      <c r="S187" s="53"/>
      <c r="T187" s="53"/>
      <c r="U187" s="53"/>
    </row>
    <row r="188" spans="1:22" s="1" customFormat="1" ht="40.5" customHeight="1">
      <c r="A188" s="10" t="s">
        <v>641</v>
      </c>
      <c r="B188" s="259" t="s">
        <v>640</v>
      </c>
      <c r="C188" s="258"/>
      <c r="D188" s="258"/>
      <c r="E188" s="258"/>
      <c r="F188" s="258"/>
      <c r="G188" s="258"/>
      <c r="H188" s="258"/>
      <c r="I188" s="257" t="s">
        <v>639</v>
      </c>
      <c r="J188" s="18"/>
      <c r="K188" s="246"/>
      <c r="L188" s="256" t="s">
        <v>638</v>
      </c>
      <c r="M188" s="256"/>
      <c r="N188" s="53"/>
      <c r="O188" s="53"/>
      <c r="P188" s="53"/>
      <c r="Q188" s="53"/>
      <c r="R188" s="53"/>
      <c r="S188" s="53"/>
      <c r="T188" s="53"/>
      <c r="U188" s="53"/>
    </row>
    <row r="189" spans="1:22" s="1" customFormat="1" ht="11.25">
      <c r="A189" s="10"/>
      <c r="B189" s="10"/>
      <c r="C189" s="10"/>
      <c r="D189" s="10"/>
      <c r="E189" s="10"/>
      <c r="F189" s="10"/>
      <c r="G189" s="10"/>
      <c r="H189" s="18"/>
      <c r="I189" s="245"/>
      <c r="J189" s="18"/>
      <c r="K189" s="246"/>
      <c r="L189" s="245"/>
      <c r="M189" s="245"/>
      <c r="N189" s="53"/>
      <c r="O189" s="53"/>
      <c r="P189" s="53"/>
      <c r="Q189" s="53"/>
      <c r="R189" s="53"/>
      <c r="S189" s="53"/>
      <c r="T189" s="53"/>
      <c r="U189" s="53"/>
    </row>
    <row r="190" spans="1:22" s="1" customFormat="1" ht="12.75" customHeight="1">
      <c r="A190" s="10"/>
      <c r="B190" s="255" t="s">
        <v>637</v>
      </c>
      <c r="C190" s="255"/>
      <c r="D190" s="10"/>
      <c r="E190" s="254"/>
      <c r="F190" s="254"/>
      <c r="G190" s="254"/>
      <c r="H190" s="254"/>
      <c r="I190" s="253"/>
      <c r="J190" s="252"/>
      <c r="K190" s="252"/>
      <c r="L190" s="251"/>
      <c r="M190" s="251"/>
      <c r="N190" s="53"/>
      <c r="O190" s="53"/>
      <c r="P190" s="53"/>
      <c r="Q190" s="53"/>
      <c r="R190" s="53"/>
      <c r="S190" s="53"/>
      <c r="T190" s="53"/>
      <c r="U190" s="53"/>
    </row>
    <row r="191" spans="1:22" s="1" customFormat="1" ht="12.75" customHeight="1">
      <c r="A191" s="10"/>
      <c r="B191" s="10"/>
      <c r="C191" s="10"/>
      <c r="D191" s="10"/>
      <c r="E191" s="250" t="s">
        <v>636</v>
      </c>
      <c r="F191" s="250"/>
      <c r="G191" s="250"/>
      <c r="H191" s="250"/>
      <c r="I191" s="249" t="s">
        <v>635</v>
      </c>
      <c r="J191" s="248" t="s">
        <v>634</v>
      </c>
      <c r="K191" s="248"/>
      <c r="L191" s="247" t="s">
        <v>633</v>
      </c>
      <c r="M191" s="247"/>
      <c r="N191" s="53"/>
      <c r="O191" s="53"/>
      <c r="P191" s="53"/>
      <c r="Q191" s="53"/>
      <c r="R191" s="53"/>
      <c r="S191" s="53"/>
      <c r="T191" s="53"/>
      <c r="U191" s="53"/>
    </row>
    <row r="192" spans="1:22" s="1" customFormat="1" ht="11.25">
      <c r="A192" s="10"/>
      <c r="B192" s="10"/>
      <c r="C192" s="10"/>
      <c r="D192" s="10"/>
      <c r="E192" s="10"/>
      <c r="F192" s="10"/>
      <c r="G192" s="10"/>
      <c r="H192" s="18"/>
      <c r="I192" s="245"/>
      <c r="J192" s="18"/>
      <c r="K192" s="246"/>
      <c r="L192" s="245"/>
      <c r="M192" s="245"/>
      <c r="N192" s="53"/>
      <c r="O192" s="53"/>
      <c r="P192" s="53"/>
      <c r="Q192" s="53"/>
      <c r="R192" s="53"/>
      <c r="S192" s="53"/>
      <c r="T192" s="53"/>
      <c r="U192" s="53"/>
    </row>
    <row r="193" spans="1:21" s="1" customFormat="1" ht="11.25">
      <c r="A193" s="10"/>
      <c r="B193" s="10"/>
      <c r="C193" s="10"/>
      <c r="D193" s="10"/>
      <c r="E193" s="10"/>
      <c r="F193" s="10"/>
      <c r="G193" s="10"/>
      <c r="H193" s="18"/>
      <c r="I193" s="245"/>
      <c r="J193" s="18"/>
      <c r="K193" s="246"/>
      <c r="L193" s="245"/>
      <c r="M193" s="245"/>
      <c r="N193" s="53"/>
      <c r="O193" s="53"/>
      <c r="P193" s="53"/>
      <c r="Q193" s="53"/>
      <c r="R193" s="53"/>
      <c r="S193" s="53"/>
      <c r="T193" s="53"/>
      <c r="U193" s="53"/>
    </row>
    <row r="194" spans="1:21">
      <c r="A194" s="18" t="s">
        <v>632</v>
      </c>
      <c r="B194" s="2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53"/>
      <c r="N194" s="53"/>
      <c r="O194" s="53"/>
      <c r="P194" s="53"/>
      <c r="Q194" s="53"/>
      <c r="R194" s="53"/>
      <c r="S194" s="53"/>
      <c r="T194" s="53"/>
    </row>
  </sheetData>
  <mergeCells count="18">
    <mergeCell ref="L188:M188"/>
    <mergeCell ref="B188:H188"/>
    <mergeCell ref="L185:M185"/>
    <mergeCell ref="L186:M186"/>
    <mergeCell ref="L187:M187"/>
    <mergeCell ref="B190:C190"/>
    <mergeCell ref="L191:M191"/>
    <mergeCell ref="L190:M190"/>
    <mergeCell ref="J191:K191"/>
    <mergeCell ref="J190:K190"/>
    <mergeCell ref="E190:H190"/>
    <mergeCell ref="E191:H191"/>
    <mergeCell ref="D6:G6"/>
    <mergeCell ref="B1:J1"/>
    <mergeCell ref="D3:G3"/>
    <mergeCell ref="D4:G4"/>
    <mergeCell ref="D5:G5"/>
    <mergeCell ref="D183:G183"/>
  </mergeCells>
  <pageMargins left="0.35433070866141736" right="0.15748031496062992" top="0.98425196850393704" bottom="0.98425196850393704" header="0.51181102362204722" footer="0.51181102362204722"/>
  <pageSetup paperSize="9" scale="50" fitToHeight="10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0503323 (1-3. Печать)</vt:lpstr>
      <vt:lpstr>0503323 (1-3. Сокращенный)</vt:lpstr>
      <vt:lpstr>0503323 (4. Выбытия)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SYSTEM</cp:lastModifiedBy>
  <cp:lastPrinted>2011-04-28T10:12:09Z</cp:lastPrinted>
  <dcterms:created xsi:type="dcterms:W3CDTF">2008-05-06T11:57:50Z</dcterms:created>
  <dcterms:modified xsi:type="dcterms:W3CDTF">2020-03-17T06:25:14Z</dcterms:modified>
</cp:coreProperties>
</file>